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7/Markedsstatistik/"/>
    </mc:Choice>
  </mc:AlternateContent>
  <xr:revisionPtr revIDLastSave="675" documentId="14_{54B1680A-EA18-4EE0-A11D-BFAF7A363FA6}" xr6:coauthVersionLast="47" xr6:coauthVersionMax="47" xr10:uidLastSave="{1A01BF54-19E5-40B8-BA51-502816FAA259}"/>
  <bookViews>
    <workbookView xWindow="-12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8" i="12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N76" i="12"/>
  <c r="M76" i="12"/>
  <c r="H76" i="12"/>
  <c r="G76" i="12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H12" i="1"/>
  <c r="H5" i="1"/>
  <c r="I45" i="13" l="1"/>
  <c r="H45" i="13"/>
  <c r="N46" i="6"/>
  <c r="H46" i="6"/>
  <c r="G46" i="6"/>
  <c r="M46" i="6"/>
  <c r="H13" i="1"/>
  <c r="H6" i="1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12" i="1"/>
  <c r="I5" i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13" i="1"/>
  <c r="I6" i="1"/>
  <c r="I45" i="14"/>
  <c r="H24" i="1"/>
  <c r="H27" i="1" s="1"/>
  <c r="G24" i="1"/>
  <c r="G27" i="1" s="1"/>
</calcChain>
</file>

<file path=xl/sharedStrings.xml><?xml version="1.0" encoding="utf-8"?>
<sst xmlns="http://schemas.openxmlformats.org/spreadsheetml/2006/main" count="871" uniqueCount="224">
  <si>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</si>
  <si>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</si>
  <si>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</si>
  <si>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</si>
  <si>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</si>
  <si>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</si>
  <si>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</si>
  <si>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</si>
  <si>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</si>
  <si>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</si>
  <si>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</si>
  <si>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</si>
  <si>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</si>
  <si>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</si>
  <si>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</si>
  <si>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</si>
  <si>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</si>
  <si>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</si>
  <si>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</si>
  <si>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</si>
  <si>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</si>
  <si>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</si>
  <si>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</si>
  <si>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</si>
  <si>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</si>
  <si>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</si>
  <si>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</si>
  <si>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</si>
  <si>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</si>
  <si>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</si>
  <si>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</si>
  <si>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</si>
  <si>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</si>
  <si>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</si>
  <si>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</si>
  <si>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</si>
  <si>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</si>
  <si>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</si>
  <si>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</si>
  <si>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</si>
  <si>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</si>
  <si>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</si>
  <si>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</si>
  <si>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</si>
  <si>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</si>
  <si>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</si>
  <si>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</si>
  <si>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</si>
  <si>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</si>
  <si>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</si>
  <si>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</si>
  <si>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</si>
  <si>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</si>
  <si>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</si>
  <si>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</si>
  <si>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</si>
  <si>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</si>
  <si>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</si>
  <si>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</si>
  <si>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</si>
  <si>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</si>
  <si>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</si>
  <si>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</si>
  <si>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</si>
  <si>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</si>
  <si>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</si>
  <si>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</si>
  <si>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</si>
  <si>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</si>
  <si>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</si>
  <si>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</si>
  <si>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</si>
  <si>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</si>
  <si>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</si>
  <si>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</si>
  <si>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</si>
  <si>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</si>
  <si>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</si>
  <si>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</si>
  <si>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</si>
  <si>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</si>
  <si>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</si>
  <si>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</si>
  <si>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</si>
  <si>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</si>
  <si>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</si>
  <si>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</si>
  <si>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</si>
  <si>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</si>
  <si>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</si>
  <si>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</si>
  <si>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</si>
  <si>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</si>
  <si>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</si>
  <si>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</si>
  <si>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</si>
  <si>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</si>
  <si>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</si>
  <si>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</si>
  <si>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</si>
  <si>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</si>
  <si>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</si>
  <si>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</si>
  <si>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</si>
  <si>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</si>
  <si>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</si>
  <si>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</si>
  <si>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</si>
  <si>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</si>
  <si>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</si>
  <si>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</si>
  <si>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</si>
  <si>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</si>
  <si>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</si>
  <si>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</si>
  <si>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</si>
  <si>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</si>
  <si>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</si>
  <si>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</si>
  <si>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</si>
  <si>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</si>
  <si>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</si>
  <si>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</si>
  <si>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</si>
  <si>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</si>
  <si>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</si>
  <si>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</si>
  <si>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</si>
  <si>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</si>
  <si>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</si>
  <si>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</si>
  <si>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</si>
  <si>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</si>
  <si>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</si>
  <si>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</si>
  <si>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</si>
  <si>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</si>
  <si>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</si>
  <si>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</si>
  <si>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</si>
  <si>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</si>
  <si>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</si>
  <si>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</si>
  <si>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</si>
  <si>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</si>
  <si>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</si>
  <si>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</si>
  <si>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</si>
  <si>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</si>
  <si>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</si>
  <si>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</si>
  <si>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</si>
  <si>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</si>
  <si>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</si>
  <si>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</si>
  <si>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</si>
  <si>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</si>
  <si>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</si>
  <si>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</si>
  <si>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</si>
  <si>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</si>
  <si>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</si>
  <si>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</si>
  <si>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</si>
  <si>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</si>
  <si>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</si>
  <si>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</si>
  <si>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</si>
  <si>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</si>
  <si>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</si>
  <si>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</si>
  <si>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</si>
  <si>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</si>
  <si>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</si>
  <si>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</si>
  <si>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</si>
  <si>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</si>
  <si>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</si>
  <si>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</si>
  <si>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</si>
  <si>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</si>
  <si>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</si>
  <si>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</si>
  <si>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</si>
  <si>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</si>
  <si>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</si>
  <si>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</si>
  <si>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</si>
  <si>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</si>
  <si>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</si>
  <si>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</si>
  <si>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</si>
  <si>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</si>
  <si>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</si>
  <si>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</si>
  <si>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</si>
  <si>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</si>
  <si>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</si>
  <si>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</si>
  <si>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</si>
  <si>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</si>
  <si>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</si>
  <si>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</si>
  <si>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</si>
  <si>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</si>
  <si>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</si>
  <si>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</si>
  <si>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</si>
  <si>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</si>
  <si>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</si>
  <si>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</si>
  <si>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</si>
  <si>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</si>
  <si>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</si>
  <si>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</si>
  <si>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</si>
  <si>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</si>
  <si>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</si>
  <si>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</si>
  <si>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</si>
  <si>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juni</t>
  </si>
  <si>
    <t>PFA Invest, udenlandsk</t>
  </si>
  <si>
    <t>Investering Danmarks markedsstatistik 31.07.2022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</si>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</sst>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2" applyNumberFormat="0" applyFont="0" applyAlignment="0" applyProtection="0"/>
    <xf numFmtId="0" fontId="16" fillId="4" borderId="1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13" applyNumberFormat="0" applyAlignment="0" applyProtection="0"/>
    <xf numFmtId="164" fontId="12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14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8" borderId="0" applyNumberFormat="0" applyBorder="0" applyAlignment="0" applyProtection="0"/>
    <xf numFmtId="0" fontId="7" fillId="3" borderId="12" applyNumberFormat="0" applyFont="0" applyAlignment="0" applyProtection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30" fillId="13" borderId="0" xfId="0" applyFont="1" applyFill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1" fillId="13" borderId="0" xfId="0" applyFont="1" applyFill="1" applyAlignment="1">
      <alignment horizontal="left"/>
    </xf>
    <xf numFmtId="0" fontId="32" fillId="0" borderId="2" xfId="0" applyFont="1" applyBorder="1" applyAlignment="1">
      <alignment horizontal="center" wrapText="1"/>
    </xf>
    <xf numFmtId="0" fontId="33" fillId="0" borderId="2" xfId="0" applyFont="1" applyBorder="1"/>
    <xf numFmtId="0" fontId="32" fillId="0" borderId="20" xfId="0" applyFont="1" applyBorder="1" applyAlignment="1">
      <alignment horizontal="center" wrapText="1"/>
    </xf>
    <xf numFmtId="0" fontId="31" fillId="13" borderId="3" xfId="0" applyFont="1" applyFill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4" fillId="13" borderId="4" xfId="0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5" fillId="0" borderId="0" xfId="8" applyFont="1" applyAlignment="1" applyProtection="1"/>
    <xf numFmtId="0" fontId="47" fillId="10" borderId="0" xfId="25" applyFont="1" applyFill="1"/>
    <xf numFmtId="0" fontId="42" fillId="10" borderId="0" xfId="25" applyFont="1" applyFill="1"/>
    <xf numFmtId="0" fontId="42" fillId="10" borderId="7" xfId="25" applyFont="1" applyFill="1" applyBorder="1"/>
    <xf numFmtId="0" fontId="42" fillId="10" borderId="0" xfId="25" applyFont="1" applyFill="1" applyBorder="1"/>
    <xf numFmtId="0" fontId="33" fillId="0" borderId="9" xfId="0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3" fontId="33" fillId="10" borderId="0" xfId="0" applyNumberFormat="1" applyFont="1" applyFill="1" applyAlignment="1">
      <alignment vertical="center"/>
    </xf>
    <xf numFmtId="3" fontId="33" fillId="10" borderId="7" xfId="0" applyNumberFormat="1" applyFont="1" applyFill="1" applyBorder="1" applyAlignment="1">
      <alignment vertical="center"/>
    </xf>
    <xf numFmtId="0" fontId="33" fillId="10" borderId="7" xfId="0" applyFont="1" applyFill="1" applyBorder="1" applyAlignment="1">
      <alignment vertical="center"/>
    </xf>
    <xf numFmtId="0" fontId="33" fillId="10" borderId="23" xfId="0" applyFont="1" applyFill="1" applyBorder="1" applyAlignment="1">
      <alignment vertical="center"/>
    </xf>
    <xf numFmtId="0" fontId="33" fillId="10" borderId="7" xfId="0" applyFont="1" applyFill="1" applyBorder="1" applyAlignment="1">
      <alignment horizontal="left" vertical="center"/>
    </xf>
    <xf numFmtId="0" fontId="33" fillId="0" borderId="22" xfId="0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165" fontId="33" fillId="10" borderId="7" xfId="0" applyNumberFormat="1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horizontal="right" vertical="center"/>
    </xf>
    <xf numFmtId="3" fontId="33" fillId="0" borderId="32" xfId="0" applyNumberFormat="1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1" fontId="38" fillId="14" borderId="31" xfId="0" applyNumberFormat="1" applyFont="1" applyFill="1" applyBorder="1" applyAlignment="1">
      <alignment horizontal="left" vertical="center"/>
    </xf>
    <xf numFmtId="0" fontId="33" fillId="0" borderId="31" xfId="0" applyFont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1" fontId="38" fillId="14" borderId="31" xfId="0" applyNumberFormat="1" applyFont="1" applyFill="1" applyBorder="1" applyAlignment="1">
      <alignment horizontal="center" vertical="center"/>
    </xf>
    <xf numFmtId="3" fontId="33" fillId="0" borderId="31" xfId="0" applyNumberFormat="1" applyFont="1" applyBorder="1" applyAlignment="1">
      <alignment vertical="center"/>
    </xf>
    <xf numFmtId="0" fontId="39" fillId="13" borderId="31" xfId="0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vertical="center"/>
    </xf>
    <xf numFmtId="0" fontId="39" fillId="0" borderId="31" xfId="0" applyFont="1" applyBorder="1" applyAlignment="1">
      <alignment vertical="center"/>
    </xf>
    <xf numFmtId="3" fontId="39" fillId="0" borderId="31" xfId="0" applyNumberFormat="1" applyFont="1" applyBorder="1" applyAlignment="1">
      <alignment vertical="center"/>
    </xf>
    <xf numFmtId="3" fontId="39" fillId="0" borderId="31" xfId="0" applyNumberFormat="1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horizontal="right" vertical="center"/>
    </xf>
    <xf numFmtId="0" fontId="39" fillId="11" borderId="31" xfId="0" applyFont="1" applyFill="1" applyBorder="1" applyAlignment="1">
      <alignment vertical="center"/>
    </xf>
    <xf numFmtId="3" fontId="39" fillId="11" borderId="31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3" fontId="33" fillId="0" borderId="37" xfId="0" applyNumberFormat="1" applyFont="1" applyBorder="1" applyAlignment="1">
      <alignment vertical="center"/>
    </xf>
    <xf numFmtId="1" fontId="38" fillId="15" borderId="31" xfId="0" applyNumberFormat="1" applyFont="1" applyFill="1" applyBorder="1" applyAlignment="1">
      <alignment horizontal="left" vertical="center"/>
    </xf>
    <xf numFmtId="0" fontId="45" fillId="14" borderId="31" xfId="0" applyFont="1" applyFill="1" applyBorder="1" applyAlignment="1">
      <alignment horizontal="center" vertical="center"/>
    </xf>
    <xf numFmtId="3" fontId="39" fillId="2" borderId="31" xfId="0" applyNumberFormat="1" applyFont="1" applyFill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3" fontId="33" fillId="0" borderId="31" xfId="0" applyNumberFormat="1" applyFont="1" applyBorder="1" applyAlignment="1">
      <alignment horizontal="right" vertical="center" wrapText="1"/>
    </xf>
    <xf numFmtId="3" fontId="39" fillId="10" borderId="31" xfId="0" applyNumberFormat="1" applyFont="1" applyFill="1" applyBorder="1" applyAlignment="1">
      <alignment vertical="center"/>
    </xf>
    <xf numFmtId="3" fontId="39" fillId="9" borderId="31" xfId="0" applyNumberFormat="1" applyFont="1" applyFill="1" applyBorder="1" applyAlignment="1">
      <alignment vertical="center"/>
    </xf>
    <xf numFmtId="1" fontId="45" fillId="14" borderId="31" xfId="0" applyNumberFormat="1" applyFont="1" applyFill="1" applyBorder="1" applyAlignment="1">
      <alignment horizontal="center" vertical="center"/>
    </xf>
    <xf numFmtId="0" fontId="45" fillId="14" borderId="31" xfId="0" applyNumberFormat="1" applyFont="1" applyFill="1" applyBorder="1" applyAlignment="1">
      <alignment horizontal="center" vertical="center"/>
    </xf>
    <xf numFmtId="3" fontId="45" fillId="14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Border="1" applyAlignment="1">
      <alignment horizontal="right" vertical="center" wrapText="1"/>
    </xf>
    <xf numFmtId="3" fontId="33" fillId="10" borderId="31" xfId="0" applyNumberFormat="1" applyFont="1" applyFill="1" applyBorder="1" applyAlignment="1">
      <alignment vertical="center"/>
    </xf>
    <xf numFmtId="0" fontId="38" fillId="14" borderId="31" xfId="0" applyFont="1" applyFill="1" applyBorder="1" applyAlignment="1">
      <alignment horizontal="center" vertical="center"/>
    </xf>
    <xf numFmtId="1" fontId="39" fillId="0" borderId="31" xfId="0" applyNumberFormat="1" applyFont="1" applyBorder="1" applyAlignment="1">
      <alignment horizontal="left" vertical="center" wrapText="1"/>
    </xf>
    <xf numFmtId="3" fontId="42" fillId="0" borderId="31" xfId="0" applyNumberFormat="1" applyFont="1" applyBorder="1" applyAlignment="1">
      <alignment horizontal="right" vertical="center"/>
    </xf>
    <xf numFmtId="0" fontId="46" fillId="14" borderId="31" xfId="0" applyFont="1" applyFill="1" applyBorder="1" applyAlignment="1">
      <alignment vertical="center"/>
    </xf>
    <xf numFmtId="0" fontId="46" fillId="16" borderId="31" xfId="0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2" fillId="14" borderId="31" xfId="25" applyFont="1" applyFill="1" applyBorder="1"/>
    <xf numFmtId="17" fontId="45" fillId="14" borderId="31" xfId="25" applyNumberFormat="1" applyFont="1" applyFill="1" applyBorder="1"/>
    <xf numFmtId="0" fontId="33" fillId="0" borderId="31" xfId="0" applyFont="1" applyBorder="1"/>
    <xf numFmtId="166" fontId="33" fillId="0" borderId="31" xfId="7" applyNumberFormat="1" applyFont="1" applyBorder="1"/>
    <xf numFmtId="1" fontId="38" fillId="14" borderId="33" xfId="0" applyNumberFormat="1" applyFont="1" applyFill="1" applyBorder="1" applyAlignment="1">
      <alignment horizontal="center" vertical="center"/>
    </xf>
    <xf numFmtId="3" fontId="39" fillId="13" borderId="33" xfId="0" applyNumberFormat="1" applyFont="1" applyFill="1" applyBorder="1" applyAlignment="1">
      <alignment horizontal="right" vertical="center"/>
    </xf>
    <xf numFmtId="3" fontId="39" fillId="0" borderId="33" xfId="0" applyNumberFormat="1" applyFont="1" applyBorder="1" applyAlignment="1">
      <alignment vertical="center"/>
    </xf>
    <xf numFmtId="1" fontId="38" fillId="14" borderId="38" xfId="0" applyNumberFormat="1" applyFont="1" applyFill="1" applyBorder="1" applyAlignment="1">
      <alignment horizontal="center" vertical="center"/>
    </xf>
    <xf numFmtId="3" fontId="39" fillId="13" borderId="38" xfId="0" applyNumberFormat="1" applyFont="1" applyFill="1" applyBorder="1" applyAlignment="1">
      <alignment horizontal="right" vertical="center"/>
    </xf>
    <xf numFmtId="3" fontId="39" fillId="0" borderId="38" xfId="0" applyNumberFormat="1" applyFont="1" applyBorder="1" applyAlignment="1">
      <alignment vertical="center"/>
    </xf>
    <xf numFmtId="1" fontId="38" fillId="14" borderId="34" xfId="0" applyNumberFormat="1" applyFont="1" applyFill="1" applyBorder="1" applyAlignment="1">
      <alignment horizontal="left" vertical="center"/>
    </xf>
    <xf numFmtId="0" fontId="39" fillId="13" borderId="34" xfId="0" applyFont="1" applyFill="1" applyBorder="1" applyAlignment="1">
      <alignment vertical="center"/>
    </xf>
    <xf numFmtId="0" fontId="39" fillId="0" borderId="34" xfId="0" applyFont="1" applyBorder="1" applyAlignment="1">
      <alignment vertical="center"/>
    </xf>
    <xf numFmtId="1" fontId="38" fillId="14" borderId="41" xfId="0" applyNumberFormat="1" applyFont="1" applyFill="1" applyBorder="1" applyAlignment="1">
      <alignment horizontal="center" vertical="center"/>
    </xf>
    <xf numFmtId="3" fontId="39" fillId="13" borderId="41" xfId="0" applyNumberFormat="1" applyFont="1" applyFill="1" applyBorder="1" applyAlignment="1">
      <alignment horizontal="right" vertical="center"/>
    </xf>
    <xf numFmtId="3" fontId="39" fillId="0" borderId="41" xfId="0" applyNumberFormat="1" applyFont="1" applyBorder="1" applyAlignment="1">
      <alignment vertical="center"/>
    </xf>
    <xf numFmtId="3" fontId="39" fillId="13" borderId="41" xfId="0" applyNumberFormat="1" applyFont="1" applyFill="1" applyBorder="1" applyAlignment="1">
      <alignment vertical="center"/>
    </xf>
    <xf numFmtId="3" fontId="39" fillId="11" borderId="41" xfId="0" applyNumberFormat="1" applyFont="1" applyFill="1" applyBorder="1" applyAlignment="1">
      <alignment vertical="center"/>
    </xf>
    <xf numFmtId="3" fontId="39" fillId="13" borderId="33" xfId="0" applyNumberFormat="1" applyFont="1" applyFill="1" applyBorder="1" applyAlignment="1">
      <alignment vertical="center"/>
    </xf>
    <xf numFmtId="3" fontId="39" fillId="13" borderId="38" xfId="0" applyNumberFormat="1" applyFont="1" applyFill="1" applyBorder="1" applyAlignment="1">
      <alignment vertical="center"/>
    </xf>
    <xf numFmtId="1" fontId="38" fillId="15" borderId="34" xfId="0" applyNumberFormat="1" applyFont="1" applyFill="1" applyBorder="1" applyAlignment="1">
      <alignment horizontal="left" vertical="center"/>
    </xf>
    <xf numFmtId="3" fontId="39" fillId="2" borderId="34" xfId="0" applyNumberFormat="1" applyFont="1" applyFill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" fontId="39" fillId="10" borderId="34" xfId="0" applyNumberFormat="1" applyFont="1" applyFill="1" applyBorder="1" applyAlignment="1">
      <alignment vertical="center"/>
    </xf>
    <xf numFmtId="3" fontId="39" fillId="9" borderId="34" xfId="0" applyNumberFormat="1" applyFont="1" applyFill="1" applyBorder="1" applyAlignment="1">
      <alignment vertical="center"/>
    </xf>
    <xf numFmtId="0" fontId="45" fillId="14" borderId="41" xfId="0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3" fontId="39" fillId="10" borderId="41" xfId="0" applyNumberFormat="1" applyFont="1" applyFill="1" applyBorder="1" applyAlignment="1">
      <alignment vertical="center"/>
    </xf>
    <xf numFmtId="3" fontId="39" fillId="9" borderId="41" xfId="0" applyNumberFormat="1" applyFont="1" applyFill="1" applyBorder="1" applyAlignment="1">
      <alignment vertical="center"/>
    </xf>
    <xf numFmtId="0" fontId="45" fillId="14" borderId="33" xfId="0" applyFont="1" applyFill="1" applyBorder="1" applyAlignment="1">
      <alignment horizontal="center" vertical="center"/>
    </xf>
    <xf numFmtId="3" fontId="39" fillId="2" borderId="33" xfId="0" applyNumberFormat="1" applyFont="1" applyFill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3" fontId="39" fillId="10" borderId="33" xfId="0" applyNumberFormat="1" applyFont="1" applyFill="1" applyBorder="1" applyAlignment="1">
      <alignment vertical="center"/>
    </xf>
    <xf numFmtId="3" fontId="39" fillId="9" borderId="33" xfId="0" applyNumberFormat="1" applyFont="1" applyFill="1" applyBorder="1" applyAlignment="1">
      <alignment vertical="center"/>
    </xf>
    <xf numFmtId="0" fontId="45" fillId="14" borderId="38" xfId="0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vertical="center"/>
    </xf>
    <xf numFmtId="3" fontId="39" fillId="10" borderId="38" xfId="0" applyNumberFormat="1" applyFont="1" applyFill="1" applyBorder="1" applyAlignment="1">
      <alignment vertical="center"/>
    </xf>
    <xf numFmtId="1" fontId="45" fillId="14" borderId="33" xfId="0" applyNumberFormat="1" applyFont="1" applyFill="1" applyBorder="1" applyAlignment="1">
      <alignment horizontal="center" vertical="center"/>
    </xf>
    <xf numFmtId="3" fontId="42" fillId="0" borderId="33" xfId="0" applyNumberFormat="1" applyFont="1" applyBorder="1" applyAlignment="1">
      <alignment horizontal="right" vertical="center" wrapText="1"/>
    </xf>
    <xf numFmtId="3" fontId="33" fillId="10" borderId="33" xfId="0" applyNumberFormat="1" applyFont="1" applyFill="1" applyBorder="1" applyAlignment="1">
      <alignment vertical="center"/>
    </xf>
    <xf numFmtId="3" fontId="39" fillId="0" borderId="33" xfId="0" applyNumberFormat="1" applyFont="1" applyFill="1" applyBorder="1" applyAlignment="1">
      <alignment vertical="center"/>
    </xf>
    <xf numFmtId="3" fontId="45" fillId="14" borderId="38" xfId="0" applyNumberFormat="1" applyFont="1" applyFill="1" applyBorder="1" applyAlignment="1">
      <alignment horizontal="center" vertical="center"/>
    </xf>
    <xf numFmtId="3" fontId="39" fillId="2" borderId="38" xfId="0" applyNumberFormat="1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3" fillId="10" borderId="34" xfId="0" applyFont="1" applyFill="1" applyBorder="1" applyAlignment="1">
      <alignment vertical="center"/>
    </xf>
    <xf numFmtId="1" fontId="45" fillId="14" borderId="41" xfId="0" applyNumberFormat="1" applyFont="1" applyFill="1" applyBorder="1" applyAlignment="1">
      <alignment horizontal="center" vertical="center"/>
    </xf>
    <xf numFmtId="3" fontId="42" fillId="0" borderId="41" xfId="0" applyNumberFormat="1" applyFont="1" applyBorder="1" applyAlignment="1">
      <alignment horizontal="right" vertical="center" wrapText="1"/>
    </xf>
    <xf numFmtId="3" fontId="33" fillId="10" borderId="41" xfId="0" applyNumberFormat="1" applyFont="1" applyFill="1" applyBorder="1" applyAlignment="1">
      <alignment vertical="center"/>
    </xf>
    <xf numFmtId="0" fontId="38" fillId="14" borderId="41" xfId="0" applyFont="1" applyFill="1" applyBorder="1" applyAlignment="1">
      <alignment horizontal="center" vertical="center"/>
    </xf>
    <xf numFmtId="3" fontId="33" fillId="0" borderId="41" xfId="0" applyNumberFormat="1" applyFont="1" applyBorder="1" applyAlignment="1">
      <alignment vertical="center"/>
    </xf>
    <xf numFmtId="0" fontId="38" fillId="14" borderId="33" xfId="0" applyFont="1" applyFill="1" applyBorder="1" applyAlignment="1">
      <alignment horizontal="center" vertical="center"/>
    </xf>
    <xf numFmtId="3" fontId="33" fillId="0" borderId="33" xfId="0" applyNumberFormat="1" applyFont="1" applyBorder="1" applyAlignment="1">
      <alignment vertical="center"/>
    </xf>
    <xf numFmtId="0" fontId="38" fillId="14" borderId="38" xfId="0" applyFont="1" applyFill="1" applyBorder="1" applyAlignment="1">
      <alignment horizontal="center" vertical="center"/>
    </xf>
    <xf numFmtId="3" fontId="33" fillId="0" borderId="38" xfId="0" applyNumberFormat="1" applyFont="1" applyBorder="1" applyAlignment="1">
      <alignment vertical="center"/>
    </xf>
    <xf numFmtId="3" fontId="33" fillId="10" borderId="38" xfId="0" applyNumberFormat="1" applyFont="1" applyFill="1" applyBorder="1" applyAlignment="1">
      <alignment vertical="center"/>
    </xf>
    <xf numFmtId="0" fontId="37" fillId="17" borderId="0" xfId="0" applyFont="1" applyFill="1" applyBorder="1" applyAlignment="1">
      <alignment vertical="center"/>
    </xf>
    <xf numFmtId="3" fontId="40" fillId="18" borderId="34" xfId="0" applyNumberFormat="1" applyFont="1" applyFill="1" applyBorder="1" applyAlignment="1">
      <alignment vertical="center"/>
    </xf>
    <xf numFmtId="3" fontId="40" fillId="18" borderId="41" xfId="0" applyNumberFormat="1" applyFont="1" applyFill="1" applyBorder="1" applyAlignment="1">
      <alignment vertical="center"/>
    </xf>
    <xf numFmtId="3" fontId="40" fillId="18" borderId="31" xfId="0" applyNumberFormat="1" applyFont="1" applyFill="1" applyBorder="1" applyAlignment="1">
      <alignment vertical="center"/>
    </xf>
    <xf numFmtId="3" fontId="40" fillId="18" borderId="38" xfId="0" applyNumberFormat="1" applyFont="1" applyFill="1" applyBorder="1" applyAlignment="1">
      <alignment vertical="center"/>
    </xf>
    <xf numFmtId="3" fontId="40" fillId="18" borderId="33" xfId="0" applyNumberFormat="1" applyFont="1" applyFill="1" applyBorder="1" applyAlignment="1">
      <alignment vertical="center"/>
    </xf>
    <xf numFmtId="0" fontId="40" fillId="18" borderId="31" xfId="0" applyFont="1" applyFill="1" applyBorder="1" applyAlignment="1">
      <alignment vertical="center"/>
    </xf>
    <xf numFmtId="0" fontId="40" fillId="18" borderId="34" xfId="0" applyFont="1" applyFill="1" applyBorder="1" applyAlignment="1">
      <alignment vertical="center"/>
    </xf>
    <xf numFmtId="3" fontId="40" fillId="19" borderId="31" xfId="0" applyNumberFormat="1" applyFont="1" applyFill="1" applyBorder="1" applyAlignment="1">
      <alignment vertical="center"/>
    </xf>
    <xf numFmtId="3" fontId="40" fillId="19" borderId="38" xfId="0" applyNumberFormat="1" applyFont="1" applyFill="1" applyBorder="1" applyAlignment="1">
      <alignment vertical="center"/>
    </xf>
    <xf numFmtId="3" fontId="40" fillId="19" borderId="33" xfId="0" applyNumberFormat="1" applyFont="1" applyFill="1" applyBorder="1" applyAlignment="1">
      <alignment vertical="center"/>
    </xf>
    <xf numFmtId="0" fontId="41" fillId="17" borderId="0" xfId="0" applyFont="1" applyFill="1" applyBorder="1" applyAlignment="1">
      <alignment vertical="center"/>
    </xf>
    <xf numFmtId="0" fontId="40" fillId="19" borderId="34" xfId="0" applyFont="1" applyFill="1" applyBorder="1" applyAlignment="1">
      <alignment vertical="center"/>
    </xf>
    <xf numFmtId="0" fontId="37" fillId="17" borderId="0" xfId="0" applyFont="1" applyFill="1" applyBorder="1" applyAlignment="1">
      <alignment vertical="center" wrapText="1"/>
    </xf>
    <xf numFmtId="3" fontId="40" fillId="18" borderId="31" xfId="0" applyNumberFormat="1" applyFont="1" applyFill="1" applyBorder="1" applyAlignment="1">
      <alignment horizontal="right" vertical="center"/>
    </xf>
    <xf numFmtId="0" fontId="41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vertical="center"/>
    </xf>
    <xf numFmtId="165" fontId="33" fillId="10" borderId="0" xfId="0" applyNumberFormat="1" applyFont="1" applyFill="1" applyBorder="1" applyAlignment="1">
      <alignment vertical="center"/>
    </xf>
    <xf numFmtId="0" fontId="33" fillId="10" borderId="48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10" borderId="0" xfId="0" applyFont="1" applyFill="1" applyAlignment="1">
      <alignment horizontal="left" vertical="center"/>
    </xf>
    <xf numFmtId="3" fontId="49" fillId="0" borderId="0" xfId="0" applyNumberFormat="1" applyFont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3" fontId="33" fillId="0" borderId="7" xfId="0" applyNumberFormat="1" applyFont="1" applyFill="1" applyBorder="1" applyAlignment="1">
      <alignment horizontal="left" vertical="center"/>
    </xf>
    <xf numFmtId="0" fontId="33" fillId="10" borderId="49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3" fillId="0" borderId="0" xfId="0" applyNumberFormat="1" applyFont="1" applyFill="1" applyBorder="1" applyAlignment="1"/>
    <xf numFmtId="2" fontId="3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" fontId="38" fillId="14" borderId="34" xfId="0" applyNumberFormat="1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5" fillId="14" borderId="34" xfId="0" applyFont="1" applyFill="1" applyBorder="1" applyAlignment="1">
      <alignment horizontal="center" vertical="center"/>
    </xf>
    <xf numFmtId="3" fontId="40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5" fillId="14" borderId="34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8" fillId="14" borderId="34" xfId="0" applyFont="1" applyFill="1" applyBorder="1" applyAlignment="1">
      <alignment horizontal="center" vertical="center"/>
    </xf>
    <xf numFmtId="3" fontId="33" fillId="10" borderId="34" xfId="0" applyNumberFormat="1" applyFont="1" applyFill="1" applyBorder="1" applyAlignment="1">
      <alignment vertical="center"/>
    </xf>
    <xf numFmtId="0" fontId="33" fillId="10" borderId="53" xfId="0" applyFont="1" applyFill="1" applyBorder="1" applyAlignment="1">
      <alignment vertical="center"/>
    </xf>
    <xf numFmtId="3" fontId="42" fillId="0" borderId="34" xfId="0" applyNumberFormat="1" applyFont="1" applyBorder="1" applyAlignment="1">
      <alignment horizontal="right" vertical="center"/>
    </xf>
    <xf numFmtId="3" fontId="40" fillId="18" borderId="34" xfId="0" applyNumberFormat="1" applyFont="1" applyFill="1" applyBorder="1" applyAlignment="1">
      <alignment horizontal="right" vertical="center"/>
    </xf>
    <xf numFmtId="3" fontId="46" fillId="16" borderId="34" xfId="0" applyNumberFormat="1" applyFont="1" applyFill="1" applyBorder="1" applyAlignment="1">
      <alignment horizontal="right" vertical="center"/>
    </xf>
    <xf numFmtId="3" fontId="33" fillId="0" borderId="8" xfId="0" applyNumberFormat="1" applyFont="1" applyBorder="1" applyAlignment="1">
      <alignment vertical="center"/>
    </xf>
    <xf numFmtId="3" fontId="46" fillId="16" borderId="34" xfId="0" applyNumberFormat="1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43" fillId="0" borderId="0" xfId="0" applyFont="1" applyFill="1" applyBorder="1"/>
    <xf numFmtId="0" fontId="6" fillId="0" borderId="0" xfId="25" applyFill="1" applyBorder="1"/>
    <xf numFmtId="0" fontId="48" fillId="0" borderId="0" xfId="25" applyFont="1" applyFill="1" applyBorder="1"/>
    <xf numFmtId="0" fontId="6" fillId="10" borderId="0" xfId="25" applyFill="1" applyBorder="1"/>
    <xf numFmtId="0" fontId="48" fillId="10" borderId="0" xfId="25" applyFont="1" applyFill="1" applyBorder="1"/>
    <xf numFmtId="0" fontId="47" fillId="0" borderId="0" xfId="25" applyFont="1" applyFill="1" applyBorder="1"/>
    <xf numFmtId="0" fontId="33" fillId="0" borderId="22" xfId="0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horizontal="right" vertical="center"/>
    </xf>
    <xf numFmtId="2" fontId="33" fillId="0" borderId="56" xfId="0" applyNumberFormat="1" applyFont="1" applyFill="1" applyBorder="1" applyAlignment="1"/>
    <xf numFmtId="2" fontId="33" fillId="0" borderId="0" xfId="0" applyNumberFormat="1" applyFont="1" applyFill="1" applyBorder="1" applyAlignment="1">
      <alignment vertical="center"/>
    </xf>
    <xf numFmtId="3" fontId="33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33" fillId="0" borderId="8" xfId="0" applyFont="1" applyBorder="1"/>
    <xf numFmtId="0" fontId="33" fillId="0" borderId="58" xfId="0" applyFont="1" applyBorder="1"/>
    <xf numFmtId="0" fontId="33" fillId="0" borderId="21" xfId="0" applyFont="1" applyBorder="1" applyAlignment="1">
      <alignment horizontal="left"/>
    </xf>
    <xf numFmtId="0" fontId="33" fillId="0" borderId="21" xfId="0" applyFont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33" fillId="10" borderId="59" xfId="0" applyFont="1" applyFill="1" applyBorder="1" applyAlignment="1">
      <alignment vertical="center"/>
    </xf>
    <xf numFmtId="0" fontId="33" fillId="10" borderId="36" xfId="0" applyFont="1" applyFill="1" applyBorder="1" applyAlignment="1">
      <alignment vertical="center"/>
    </xf>
    <xf numFmtId="0" fontId="36" fillId="10" borderId="11" xfId="8" applyFont="1" applyFill="1" applyBorder="1" applyAlignment="1" applyProtection="1">
      <alignment horizontal="center"/>
    </xf>
    <xf numFmtId="0" fontId="33" fillId="0" borderId="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7" fillId="17" borderId="0" xfId="0" applyFont="1" applyFill="1" applyBorder="1" applyAlignment="1">
      <alignment horizontal="left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39" xfId="0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5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/>
    </xf>
    <xf numFmtId="0" fontId="37" fillId="17" borderId="44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/>
    </xf>
    <xf numFmtId="0" fontId="37" fillId="19" borderId="42" xfId="0" applyNumberFormat="1" applyFont="1" applyFill="1" applyBorder="1" applyAlignment="1">
      <alignment horizontal="center" vertical="center"/>
    </xf>
    <xf numFmtId="0" fontId="37" fillId="19" borderId="39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 wrapText="1"/>
    </xf>
    <xf numFmtId="2" fontId="50" fillId="0" borderId="46" xfId="0" applyNumberFormat="1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0" fontId="37" fillId="17" borderId="47" xfId="0" applyFont="1" applyFill="1" applyBorder="1" applyAlignment="1">
      <alignment horizontal="left" vertical="center"/>
    </xf>
    <xf numFmtId="0" fontId="37" fillId="17" borderId="5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33" fillId="10" borderId="53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3" fillId="10" borderId="54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left" vertical="center"/>
    </xf>
    <xf numFmtId="0" fontId="37" fillId="17" borderId="35" xfId="0" applyFont="1" applyFill="1" applyBorder="1" applyAlignment="1">
      <alignment horizontal="left" vertical="center"/>
    </xf>
    <xf numFmtId="0" fontId="37" fillId="17" borderId="33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 wrapText="1"/>
    </xf>
    <xf numFmtId="0" fontId="33" fillId="10" borderId="30" xfId="0" applyFont="1" applyFill="1" applyBorder="1" applyAlignment="1">
      <alignment horizontal="center" vertical="center"/>
    </xf>
    <xf numFmtId="0" fontId="37" fillId="17" borderId="4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  <xf numFmtId="0" fontId="37" fillId="19" borderId="39" xfId="0" applyFont="1" applyFill="1" applyBorder="1" applyAlignment="1">
      <alignment horizontal="center" vertical="center"/>
    </xf>
    <xf numFmtId="3" fontId="33" fillId="10" borderId="53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3" fillId="10" borderId="54" xfId="0" applyNumberFormat="1" applyFont="1" applyFill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 wrapText="1"/>
    </xf>
    <xf numFmtId="0" fontId="37" fillId="17" borderId="44" xfId="0" applyFont="1" applyFill="1" applyBorder="1" applyAlignment="1">
      <alignment horizontal="center" vertical="center" wrapText="1"/>
    </xf>
    <xf numFmtId="0" fontId="37" fillId="17" borderId="45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left" vertical="center"/>
    </xf>
    <xf numFmtId="0" fontId="33" fillId="10" borderId="5" xfId="0" applyFont="1" applyFill="1" applyBorder="1" applyAlignment="1">
      <alignment horizontal="center" vertical="center"/>
    </xf>
    <xf numFmtId="0" fontId="37" fillId="17" borderId="10" xfId="0" applyFont="1" applyFill="1" applyBorder="1" applyAlignment="1">
      <alignment horizontal="left" vertical="center"/>
    </xf>
    <xf numFmtId="0" fontId="37" fillId="17" borderId="11" xfId="0" applyFont="1" applyFill="1" applyBorder="1" applyAlignment="1">
      <alignment horizontal="left" vertical="center"/>
    </xf>
    <xf numFmtId="0" fontId="37" fillId="17" borderId="24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222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177</v>
      </c>
    </row>
    <row r="5" spans="1:2" s="217" customFormat="1" ht="15" customHeight="1" x14ac:dyDescent="0.3">
      <c r="A5" s="6" t="s">
        <v>2</v>
      </c>
      <c r="B5" s="212" t="s">
        <v>178</v>
      </c>
    </row>
    <row r="6" spans="1:2" s="217" customFormat="1" ht="15" customHeight="1" x14ac:dyDescent="0.3">
      <c r="A6" s="6" t="s">
        <v>3</v>
      </c>
      <c r="B6" s="212" t="s">
        <v>179</v>
      </c>
    </row>
    <row r="7" spans="1:2" s="217" customFormat="1" ht="15" customHeight="1" x14ac:dyDescent="0.3">
      <c r="A7" s="6" t="s">
        <v>4</v>
      </c>
      <c r="B7" s="212" t="s">
        <v>180</v>
      </c>
    </row>
    <row r="8" spans="1:2" s="217" customFormat="1" ht="15" customHeight="1" x14ac:dyDescent="0.3">
      <c r="A8" s="6" t="s">
        <v>5</v>
      </c>
      <c r="B8" s="212" t="s">
        <v>181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182</v>
      </c>
    </row>
    <row r="11" spans="1:2" s="217" customFormat="1" ht="15" customHeight="1" x14ac:dyDescent="0.3">
      <c r="A11" s="6" t="s">
        <v>8</v>
      </c>
      <c r="B11" s="214" t="s">
        <v>183</v>
      </c>
    </row>
    <row r="12" spans="1:2" s="217" customFormat="1" ht="15" customHeight="1" x14ac:dyDescent="0.3">
      <c r="A12" s="6" t="s">
        <v>9</v>
      </c>
      <c r="B12" s="214" t="s">
        <v>184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185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195</v>
      </c>
    </row>
    <row r="17" spans="1:2" s="217" customFormat="1" ht="15" customHeight="1" x14ac:dyDescent="0.3">
      <c r="A17" s="10" t="s">
        <v>13</v>
      </c>
      <c r="B17" s="212" t="s">
        <v>196</v>
      </c>
    </row>
    <row r="18" spans="1:2" s="218" customFormat="1" ht="15" customHeight="1" x14ac:dyDescent="0.3">
      <c r="A18" s="10" t="s">
        <v>13</v>
      </c>
      <c r="B18" s="212" t="s">
        <v>197</v>
      </c>
    </row>
    <row r="19" spans="1:2" s="218" customFormat="1" ht="15" customHeight="1" x14ac:dyDescent="0.3">
      <c r="A19" s="10" t="s">
        <v>13</v>
      </c>
      <c r="B19" s="212" t="s">
        <v>198</v>
      </c>
    </row>
    <row r="20" spans="1:2" s="218" customFormat="1" ht="15" customHeight="1" x14ac:dyDescent="0.3">
      <c r="A20" s="10" t="s">
        <v>13</v>
      </c>
      <c r="B20" s="212" t="s">
        <v>199</v>
      </c>
    </row>
    <row r="21" spans="1:2" ht="15" customHeight="1" x14ac:dyDescent="0.3">
      <c r="A21" s="10" t="s">
        <v>13</v>
      </c>
      <c r="B21" s="212" t="s">
        <v>186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1" t="s">
        <v>161</v>
      </c>
      <c r="B33" s="221"/>
    </row>
    <row r="34" spans="1:2" ht="15" customHeight="1" thickBot="1" x14ac:dyDescent="0.3">
      <c r="A34" s="13"/>
      <c r="B34" s="211"/>
    </row>
    <row r="35" spans="1:2" ht="15" customHeight="1" x14ac:dyDescent="0.25">
      <c r="A35" s="222" t="s">
        <v>160</v>
      </c>
      <c r="B35" s="223"/>
    </row>
  </sheetData>
  <mergeCells count="2">
    <mergeCell ref="A33:B33"/>
    <mergeCell ref="A35:B35"/>
  </mergeCells>
  <phoneticPr fontId="11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3" t="s">
        <v>208</v>
      </c>
      <c r="B1" s="263"/>
      <c r="C1" s="263"/>
      <c r="D1" s="263"/>
      <c r="E1" s="263"/>
      <c r="F1" s="263"/>
      <c r="G1" s="263"/>
      <c r="H1" s="263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220</v>
      </c>
      <c r="H2" s="187" t="s">
        <v>223</v>
      </c>
    </row>
    <row r="3" spans="1:8" s="178" customFormat="1" ht="15" customHeight="1" x14ac:dyDescent="0.2">
      <c r="A3" s="73" t="s">
        <v>158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2967.0897414786082</v>
      </c>
      <c r="H3" s="190">
        <f>'2.1 Formue (A)'!H4</f>
        <v>3084.873415813579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124402.48130933399</v>
      </c>
      <c r="H4" s="63">
        <f>'2.1 Formue (A)'!H7+'2.1 Formue (A)'!H5+'2.1 Formue (A)'!H46++'2.1 Formue (A)'!H42+'2.1 Formue (A)'!H24+'2.1 Formue (A)'!H39</f>
        <v>131906.849627302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8470.4604582100001</v>
      </c>
      <c r="H5" s="104">
        <f>'2.1 Formue (A)'!H10</f>
        <v>9303.7095013899998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389632.31328808184</v>
      </c>
      <c r="H6" s="104">
        <f>'2.1 Formue (A)'!H12</f>
        <v>417692.04513398476</v>
      </c>
    </row>
    <row r="7" spans="1:8" s="178" customFormat="1" ht="15" customHeight="1" x14ac:dyDescent="0.2">
      <c r="A7" s="43" t="s">
        <v>134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39936.610412000002</v>
      </c>
      <c r="H7" s="104">
        <f>'2.1 Formue (A)'!H14</f>
        <v>43327.773809999999</v>
      </c>
    </row>
    <row r="8" spans="1:8" s="178" customFormat="1" ht="15" customHeight="1" x14ac:dyDescent="0.2">
      <c r="A8" s="43" t="s">
        <v>135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1121.2500693051716</v>
      </c>
      <c r="H8" s="104">
        <f>'2.1 Formue (A)'!H35</f>
        <v>1190.0286474143415</v>
      </c>
    </row>
    <row r="9" spans="1:8" s="178" customFormat="1" ht="15" customHeight="1" x14ac:dyDescent="0.2">
      <c r="A9" s="43" t="s">
        <v>136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19726.93521</v>
      </c>
      <c r="H9" s="104">
        <f>'2.1 Formue (A)'!H17</f>
        <v>21121.130023000002</v>
      </c>
    </row>
    <row r="10" spans="1:8" s="178" customFormat="1" ht="15" customHeight="1" x14ac:dyDescent="0.2">
      <c r="A10" s="43" t="s">
        <v>137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72499.620447380003</v>
      </c>
      <c r="H10" s="104">
        <f>'2.1 Formue (A)'!H40</f>
        <v>77191.808763749999</v>
      </c>
    </row>
    <row r="11" spans="1:8" s="178" customFormat="1" ht="15" customHeight="1" x14ac:dyDescent="0.2">
      <c r="A11" s="43" t="s">
        <v>138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17829.395612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19216.380170999997</v>
      </c>
    </row>
    <row r="12" spans="1:8" s="178" customFormat="1" ht="15" customHeight="1" x14ac:dyDescent="0.2">
      <c r="A12" s="43" t="s">
        <v>139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114866.97885450993</v>
      </c>
      <c r="H12" s="104">
        <f>'2.1 Formue (A)'!H23</f>
        <v>122570.49710408119</v>
      </c>
    </row>
    <row r="13" spans="1:8" s="178" customFormat="1" ht="15" customHeight="1" x14ac:dyDescent="0.2">
      <c r="A13" s="43" t="s">
        <v>140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245909.12493300001</v>
      </c>
      <c r="H13" s="104">
        <f>'2.1 Formue (A)'!H32</f>
        <v>263696.63809000002</v>
      </c>
    </row>
    <row r="14" spans="1:8" s="178" customFormat="1" ht="15" customHeight="1" x14ac:dyDescent="0.2">
      <c r="A14" s="43" t="s">
        <v>141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803705.70223843073</v>
      </c>
      <c r="H14" s="104">
        <f>'2.1 Formue (A)'!H33+'2.1 Formue (A)'!H21+'2.1 Formue (A)'!H8+'2.1 Formue (A)'!H9+'2.1 Formue (A)'!H18+'2.1 Formue (A)'!H26+'2.1 Formue (A)'!H45+'2.1 Formue (A)'!H25</f>
        <v>855548.6743859998</v>
      </c>
    </row>
    <row r="15" spans="1:8" s="178" customFormat="1" ht="15" customHeight="1" x14ac:dyDescent="0.2">
      <c r="A15" s="43" t="s">
        <v>142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54735.121249671305</v>
      </c>
      <c r="H15" s="104">
        <f>'2.1 Formue (A)'!H36+'2.1 Formue (A)'!H28+'2.1 Formue (A)'!H47+'2.1 Formue (A)'!H30</f>
        <v>57972.247031817482</v>
      </c>
    </row>
    <row r="16" spans="1:8" s="178" customFormat="1" ht="15" customHeight="1" x14ac:dyDescent="0.2">
      <c r="A16" s="43" t="s">
        <v>143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254690.07977114001</v>
      </c>
      <c r="H16" s="104">
        <f>'2.1 Formue (A)'!H34</f>
        <v>265001.64006164001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144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65903.217195446792</v>
      </c>
      <c r="H18" s="104">
        <f>'2.1 Formue (A)'!H44</f>
        <v>70392.011662222125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2216396.3807899882</v>
      </c>
      <c r="H19" s="191">
        <f>SUM(H3:H18)</f>
        <v>2359216.3074294152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9" t="s">
        <v>159</v>
      </c>
      <c r="B21" s="249"/>
      <c r="C21" s="249"/>
      <c r="D21" s="249"/>
      <c r="E21" s="249"/>
      <c r="F21" s="249"/>
      <c r="G21" s="249"/>
      <c r="H21" s="249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5" t="s">
        <v>206</v>
      </c>
      <c r="B1" s="266"/>
      <c r="C1" s="266"/>
      <c r="D1" s="266"/>
      <c r="E1" s="266"/>
      <c r="F1" s="266"/>
      <c r="G1" s="266"/>
      <c r="H1" s="266"/>
      <c r="I1" s="267"/>
    </row>
    <row r="2" spans="1:9" s="182" customFormat="1" ht="15" customHeight="1" x14ac:dyDescent="0.2">
      <c r="A2" s="75" t="s">
        <v>145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220</v>
      </c>
      <c r="I2" s="187" t="s">
        <v>223</v>
      </c>
    </row>
    <row r="3" spans="1:9" s="182" customFormat="1" ht="15" customHeight="1" x14ac:dyDescent="0.2">
      <c r="A3" s="43" t="s">
        <v>146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1176365.6721255756</v>
      </c>
      <c r="I3" s="102">
        <f>'2.2. Typer (A)'!H48</f>
        <v>1253515.9076875984</v>
      </c>
    </row>
    <row r="4" spans="1:9" s="182" customFormat="1" ht="15" customHeight="1" x14ac:dyDescent="0.2">
      <c r="A4" s="43" t="s">
        <v>218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967780.88684288191</v>
      </c>
      <c r="I4" s="102">
        <f>'2.2. Typer (A)'!H67</f>
        <v>1025974.1722224673</v>
      </c>
    </row>
    <row r="5" spans="1:9" s="182" customFormat="1" ht="15" customHeight="1" x14ac:dyDescent="0.2">
      <c r="A5" s="43" t="s">
        <v>205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(A)'!F76</f>
        <v>83092.047279989216</v>
      </c>
      <c r="H5" s="50">
        <f>'2.2. Typer (A)'!G76</f>
        <v>72249.821821530859</v>
      </c>
      <c r="I5" s="102">
        <f>'2.2. Typer (A)'!H76</f>
        <v>79726.227519349821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2216396.3807899882</v>
      </c>
      <c r="I6" s="192">
        <f>SUM(I3:I5)</f>
        <v>2359216.3074294152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5" t="s">
        <v>207</v>
      </c>
      <c r="B8" s="266"/>
      <c r="C8" s="266"/>
      <c r="D8" s="266"/>
      <c r="E8" s="266"/>
      <c r="F8" s="266"/>
      <c r="G8" s="266"/>
      <c r="H8" s="266"/>
      <c r="I8" s="267"/>
    </row>
    <row r="9" spans="1:9" s="182" customFormat="1" ht="15" customHeight="1" x14ac:dyDescent="0.2">
      <c r="A9" s="75" t="s">
        <v>145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220</v>
      </c>
      <c r="I9" s="187" t="s">
        <v>223</v>
      </c>
    </row>
    <row r="10" spans="1:9" s="182" customFormat="1" ht="15" customHeight="1" x14ac:dyDescent="0.2">
      <c r="A10" s="43" t="s">
        <v>146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1008322.2495653366</v>
      </c>
      <c r="I10" s="102">
        <f>'2.2. Typer (A)'!N48</f>
        <v>1072721.081115436</v>
      </c>
    </row>
    <row r="11" spans="1:9" s="182" customFormat="1" ht="15" customHeight="1" x14ac:dyDescent="0.2">
      <c r="A11" s="43" t="s">
        <v>218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883178.34845512873</v>
      </c>
      <c r="I11" s="102">
        <f>'2.2. Typer (A)'!N67</f>
        <v>935467.13893771241</v>
      </c>
    </row>
    <row r="12" spans="1:9" s="182" customFormat="1" ht="15" customHeight="1" x14ac:dyDescent="0.2">
      <c r="A12" s="43" t="s">
        <v>205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(A)'!L76</f>
        <v>76533.387677678547</v>
      </c>
      <c r="H12" s="50">
        <f>'2.2. Typer (A)'!M76</f>
        <v>66174.627886245231</v>
      </c>
      <c r="I12" s="102">
        <f>'2.2. Typer (A)'!N76</f>
        <v>73173.351461869068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1957675.2259067106</v>
      </c>
      <c r="I13" s="192">
        <f>SUM(I10:I12)</f>
        <v>2081361.5715150174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5" t="s">
        <v>197</v>
      </c>
      <c r="B15" s="266"/>
      <c r="C15" s="266"/>
      <c r="D15" s="266"/>
      <c r="E15" s="266"/>
      <c r="F15" s="266"/>
      <c r="G15" s="266"/>
      <c r="H15" s="266"/>
      <c r="I15" s="267"/>
    </row>
    <row r="16" spans="1:9" s="182" customFormat="1" ht="15" customHeight="1" x14ac:dyDescent="0.2">
      <c r="A16" s="75" t="s">
        <v>145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220</v>
      </c>
      <c r="H16" s="72" t="s">
        <v>223</v>
      </c>
      <c r="I16" s="187" t="s">
        <v>65</v>
      </c>
    </row>
    <row r="17" spans="1:9" s="182" customFormat="1" ht="15" customHeight="1" x14ac:dyDescent="0.2">
      <c r="A17" s="43" t="s">
        <v>146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-7325.7626657015571</v>
      </c>
      <c r="H17" s="50">
        <f>'2.3 Nettokøb (D)'!H48</f>
        <v>2321.0284857347483</v>
      </c>
      <c r="I17" s="102">
        <f>'2.3 Nettokøb (D)'!I48</f>
        <v>31290.790133406506</v>
      </c>
    </row>
    <row r="18" spans="1:9" s="182" customFormat="1" ht="15" customHeight="1" x14ac:dyDescent="0.2">
      <c r="A18" s="43" t="s">
        <v>218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-13909.516991193595</v>
      </c>
      <c r="H18" s="50">
        <v>-416.99247498357073</v>
      </c>
      <c r="I18" s="102">
        <v>-162778.4148880271</v>
      </c>
    </row>
    <row r="19" spans="1:9" s="182" customFormat="1" ht="15" customHeight="1" x14ac:dyDescent="0.2">
      <c r="A19" s="43" t="s">
        <v>205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1531.2734625797846</v>
      </c>
      <c r="H19" s="50">
        <v>1593.2938273569227</v>
      </c>
      <c r="I19" s="102">
        <v>2049.1777967763951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-19704.006194315367</v>
      </c>
      <c r="H20" s="77">
        <f>SUM(H17:H19)</f>
        <v>3497.3298381081004</v>
      </c>
      <c r="I20" s="194">
        <f>SUM(I17:I19)</f>
        <v>-129438.44695784421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5" t="s">
        <v>198</v>
      </c>
      <c r="B22" s="266"/>
      <c r="C22" s="266"/>
      <c r="D22" s="266"/>
      <c r="E22" s="266"/>
      <c r="F22" s="266"/>
      <c r="G22" s="266"/>
      <c r="H22" s="266"/>
      <c r="I22" s="267"/>
    </row>
    <row r="23" spans="1:9" s="182" customFormat="1" ht="15" customHeight="1" x14ac:dyDescent="0.2">
      <c r="A23" s="75" t="s">
        <v>145</v>
      </c>
      <c r="B23" s="72"/>
      <c r="C23" s="72"/>
      <c r="D23" s="72">
        <v>2019</v>
      </c>
      <c r="E23" s="72">
        <v>2020</v>
      </c>
      <c r="F23" s="72">
        <v>2021</v>
      </c>
      <c r="G23" s="72" t="s">
        <v>220</v>
      </c>
      <c r="H23" s="72" t="s">
        <v>223</v>
      </c>
      <c r="I23" s="187" t="s">
        <v>65</v>
      </c>
    </row>
    <row r="24" spans="1:9" s="182" customFormat="1" ht="15" customHeight="1" x14ac:dyDescent="0.2">
      <c r="A24" s="43" t="s">
        <v>146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-5216.9778856362709</v>
      </c>
      <c r="H24" s="50">
        <f>'2.3 Nettokøb (D)'!N48</f>
        <v>531.08146830381713</v>
      </c>
      <c r="I24" s="102">
        <f>'2.3 Nettokøb (D)'!O48</f>
        <v>24638.102898677666</v>
      </c>
    </row>
    <row r="25" spans="1:9" s="182" customFormat="1" ht="15" customHeight="1" x14ac:dyDescent="0.2">
      <c r="A25" s="43" t="s">
        <v>218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-11460.949494429635</v>
      </c>
      <c r="H25" s="50">
        <v>-2049.2138034216728</v>
      </c>
      <c r="I25" s="102">
        <v>-164796.96789942042</v>
      </c>
    </row>
    <row r="26" spans="1:9" s="182" customFormat="1" ht="15" customHeight="1" x14ac:dyDescent="0.2">
      <c r="A26" s="43" t="s">
        <v>205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926.53851789943076</v>
      </c>
      <c r="H26" s="50">
        <v>1609.5372807883771</v>
      </c>
      <c r="I26" s="102">
        <v>1814.3802154643288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-15751.388862166476</v>
      </c>
      <c r="H27" s="77">
        <f>SUM(H24:H26)</f>
        <v>91.404945670521329</v>
      </c>
      <c r="I27" s="194">
        <f>SUM(I24:I26)</f>
        <v>-138344.48478527842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5" t="s">
        <v>199</v>
      </c>
      <c r="B29" s="266"/>
      <c r="C29" s="266"/>
      <c r="D29" s="266"/>
      <c r="E29" s="266"/>
      <c r="F29" s="266"/>
      <c r="G29" s="266"/>
      <c r="H29" s="266"/>
      <c r="I29" s="267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220</v>
      </c>
      <c r="I30" s="187" t="s">
        <v>223</v>
      </c>
    </row>
    <row r="31" spans="1:9" s="182" customFormat="1" ht="15" customHeight="1" x14ac:dyDescent="0.2">
      <c r="A31" s="43" t="s">
        <v>146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935</v>
      </c>
      <c r="I31" s="102">
        <f>'1.3.Antal (D)'!H45</f>
        <v>935</v>
      </c>
    </row>
    <row r="32" spans="1:9" s="182" customFormat="1" ht="15" customHeight="1" x14ac:dyDescent="0.2">
      <c r="A32" s="43" t="s">
        <v>218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205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142</v>
      </c>
      <c r="I33" s="102">
        <v>143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1453</v>
      </c>
      <c r="I34" s="194">
        <f>SUM(I31:I33)</f>
        <v>1454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5" t="s">
        <v>186</v>
      </c>
      <c r="B36" s="266"/>
      <c r="C36" s="266"/>
      <c r="D36" s="266"/>
      <c r="E36" s="266"/>
      <c r="F36" s="266"/>
      <c r="G36" s="266"/>
      <c r="H36" s="266"/>
      <c r="I36" s="267"/>
    </row>
    <row r="37" spans="1:9" s="182" customFormat="1" ht="15" customHeight="1" x14ac:dyDescent="0.2">
      <c r="A37" s="75" t="s">
        <v>145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220</v>
      </c>
      <c r="I37" s="187" t="s">
        <v>223</v>
      </c>
    </row>
    <row r="38" spans="1:9" s="182" customFormat="1" ht="15" customHeight="1" x14ac:dyDescent="0.2">
      <c r="A38" s="79" t="s">
        <v>147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1183268.8402095791</v>
      </c>
      <c r="I38" s="102">
        <f>I39+I40</f>
        <v>1262868.5150807558</v>
      </c>
    </row>
    <row r="39" spans="1:9" s="182" customFormat="1" ht="15" customHeight="1" x14ac:dyDescent="0.2">
      <c r="A39" s="43" t="s">
        <v>148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1051382.3431416191</v>
      </c>
      <c r="I39" s="102">
        <v>1122169.8799933058</v>
      </c>
    </row>
    <row r="40" spans="1:9" s="182" customFormat="1" ht="15" customHeight="1" x14ac:dyDescent="0.2">
      <c r="A40" s="43" t="s">
        <v>149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131886.49706796001</v>
      </c>
      <c r="I40" s="102">
        <v>140698.63508745001</v>
      </c>
    </row>
    <row r="41" spans="1:9" s="182" customFormat="1" ht="15" customHeight="1" x14ac:dyDescent="0.2">
      <c r="A41" s="79" t="s">
        <v>150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1033127.5405804095</v>
      </c>
      <c r="I41" s="102">
        <f>I42+I43</f>
        <v>1096347.7923486596</v>
      </c>
    </row>
    <row r="42" spans="1:9" s="182" customFormat="1" ht="15" customHeight="1" x14ac:dyDescent="0.2">
      <c r="A42" s="43" t="s">
        <v>151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1019406.2382137341</v>
      </c>
      <c r="I42" s="102">
        <v>1081687.1915398536</v>
      </c>
    </row>
    <row r="43" spans="1:9" s="182" customFormat="1" ht="15" customHeight="1" x14ac:dyDescent="0.2">
      <c r="A43" s="43" t="s">
        <v>152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13721.302366675342</v>
      </c>
      <c r="I43" s="102">
        <v>14660.600808806063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2216396.3807899887</v>
      </c>
      <c r="I44" s="192">
        <f>I38+I41</f>
        <v>2359216.3074294152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3" t="s">
        <v>159</v>
      </c>
      <c r="B46" s="243"/>
      <c r="C46" s="243"/>
      <c r="D46" s="243"/>
      <c r="E46" s="243"/>
      <c r="F46" s="243"/>
      <c r="G46" s="243"/>
      <c r="H46" s="243"/>
      <c r="I46" s="264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N45"/>
  <sheetViews>
    <sheetView zoomScaleNormal="100" workbookViewId="0">
      <pane xSplit="1" topLeftCell="JB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3" width="13.7109375" style="202" customWidth="1"/>
    <col min="274" max="274" width="4.7109375" style="198" customWidth="1"/>
    <col min="275" max="16384" width="9.28515625" style="198" hidden="1"/>
  </cols>
  <sheetData>
    <row r="1" spans="1:274" ht="24" customHeight="1" x14ac:dyDescent="0.25">
      <c r="A1" s="153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200"/>
    </row>
    <row r="2" spans="1:274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201"/>
    </row>
    <row r="3" spans="1:274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201"/>
    </row>
    <row r="4" spans="1:274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1283.4540552223598</v>
      </c>
      <c r="JG4" s="83">
        <v>1179.0921170572453</v>
      </c>
      <c r="JH4" s="83">
        <v>1145.7625352774569</v>
      </c>
      <c r="JI4" s="83">
        <v>1172.6482448141307</v>
      </c>
      <c r="JJ4" s="83">
        <v>1160.1492160233031</v>
      </c>
      <c r="JK4" s="83">
        <v>1117.0209799300992</v>
      </c>
      <c r="JL4" s="83">
        <v>1029.7480956714783</v>
      </c>
      <c r="JM4" s="83">
        <v>1142.4111911658861</v>
      </c>
      <c r="JN4" s="201"/>
    </row>
    <row r="5" spans="1:274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201"/>
    </row>
    <row r="6" spans="1:274" s="199" customFormat="1" ht="15" customHeight="1" x14ac:dyDescent="0.25">
      <c r="A6" s="82" t="s">
        <v>153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534.99544513805142</v>
      </c>
      <c r="JG6" s="83">
        <v>524.77018204562432</v>
      </c>
      <c r="JH6" s="83">
        <v>494.63622410066284</v>
      </c>
      <c r="JI6" s="83">
        <v>485.98935114475728</v>
      </c>
      <c r="JJ6" s="83">
        <v>475.37598291404436</v>
      </c>
      <c r="JK6" s="83">
        <v>469.06946687741305</v>
      </c>
      <c r="JL6" s="83">
        <v>447.29880429004146</v>
      </c>
      <c r="JM6" s="83">
        <v>460.45031675341181</v>
      </c>
      <c r="JN6" s="201"/>
    </row>
    <row r="7" spans="1:274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201"/>
    </row>
    <row r="8" spans="1:274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230.80016361356707</v>
      </c>
      <c r="JG8" s="83">
        <v>215.97283905124164</v>
      </c>
      <c r="JH8" s="83">
        <v>206.03609911788647</v>
      </c>
      <c r="JI8" s="83">
        <v>207.10856732248391</v>
      </c>
      <c r="JJ8" s="83">
        <v>203.93559521899923</v>
      </c>
      <c r="JK8" s="83">
        <v>201.77366644192151</v>
      </c>
      <c r="JL8" s="83">
        <v>184.69263513287564</v>
      </c>
      <c r="JM8" s="83">
        <v>200.28287068918658</v>
      </c>
      <c r="JN8" s="201"/>
    </row>
    <row r="9" spans="1:274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201"/>
    </row>
    <row r="10" spans="1:274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280.04953718887464</v>
      </c>
      <c r="JE10" s="83">
        <v>278.79805518177864</v>
      </c>
      <c r="JF10" s="83">
        <v>289.06076200445847</v>
      </c>
      <c r="JG10" s="83">
        <v>278.22328056780236</v>
      </c>
      <c r="JH10" s="83">
        <v>268.96169068161907</v>
      </c>
      <c r="JI10" s="83">
        <v>276.5688911985647</v>
      </c>
      <c r="JJ10" s="83">
        <v>269.70738261876647</v>
      </c>
      <c r="JK10" s="83">
        <v>266.07748534401583</v>
      </c>
      <c r="JL10" s="83">
        <v>250.05892898609062</v>
      </c>
      <c r="JM10" s="83">
        <v>274.29033289213612</v>
      </c>
      <c r="JN10" s="201"/>
    </row>
    <row r="11" spans="1:274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201"/>
    </row>
    <row r="12" spans="1:274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201"/>
    </row>
    <row r="13" spans="1:274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83">
        <v>101.40102016835945</v>
      </c>
      <c r="JM13" s="83">
        <v>109.63839863701297</v>
      </c>
      <c r="JN13" s="201"/>
    </row>
    <row r="14" spans="1:274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201"/>
    </row>
    <row r="15" spans="1:274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201"/>
    </row>
    <row r="16" spans="1:274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201"/>
    </row>
    <row r="17" spans="1:274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388.32167295901712</v>
      </c>
      <c r="JG17" s="83">
        <v>348.6868276900538</v>
      </c>
      <c r="JH17" s="83">
        <v>327.49013304081018</v>
      </c>
      <c r="JI17" s="83">
        <v>342.40251848068442</v>
      </c>
      <c r="JJ17" s="83">
        <v>333.65293156168633</v>
      </c>
      <c r="JK17" s="83">
        <v>328.3147440457858</v>
      </c>
      <c r="JL17" s="83">
        <v>292.93048399606079</v>
      </c>
      <c r="JM17" s="83">
        <v>331.11659765277375</v>
      </c>
      <c r="JN17" s="201"/>
    </row>
    <row r="18" spans="1:274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201"/>
    </row>
    <row r="19" spans="1:274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575.51386938739165</v>
      </c>
      <c r="JE19" s="83">
        <v>523.7569983795122</v>
      </c>
      <c r="JF19" s="83">
        <v>518.66351457830228</v>
      </c>
      <c r="JG19" s="83">
        <v>495.67040277004821</v>
      </c>
      <c r="JH19" s="83">
        <v>288.26547982672105</v>
      </c>
      <c r="JI19" s="83">
        <v>209.7415527151652</v>
      </c>
      <c r="JJ19" s="83">
        <v>205.73702078187955</v>
      </c>
      <c r="JK19" s="83">
        <v>200.32340883113403</v>
      </c>
      <c r="JL19" s="83">
        <v>186.2222451391192</v>
      </c>
      <c r="JM19" s="83">
        <v>190.09347041683608</v>
      </c>
      <c r="JN19" s="201"/>
    </row>
    <row r="20" spans="1:274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223.94788827116363</v>
      </c>
      <c r="JE20" s="83">
        <v>224.70365103114739</v>
      </c>
      <c r="JF20" s="83">
        <v>228.81959968539107</v>
      </c>
      <c r="JG20" s="83">
        <v>221.88212804475418</v>
      </c>
      <c r="JH20" s="83">
        <v>215.63018180968058</v>
      </c>
      <c r="JI20" s="83">
        <v>217.23420094802478</v>
      </c>
      <c r="JJ20" s="83">
        <v>210.90316558806671</v>
      </c>
      <c r="JK20" s="83">
        <v>207.93309549341816</v>
      </c>
      <c r="JL20" s="83">
        <v>198.39173645291649</v>
      </c>
      <c r="JM20" s="83">
        <v>210.30600476854082</v>
      </c>
      <c r="JN20" s="201"/>
    </row>
    <row r="21" spans="1:274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330.64302781816627</v>
      </c>
      <c r="JE21" s="83">
        <v>330.92070030587104</v>
      </c>
      <c r="JF21" s="83">
        <v>336.00260522102457</v>
      </c>
      <c r="JG21" s="83">
        <v>327.77477250906486</v>
      </c>
      <c r="JH21" s="83">
        <v>318.53734021596188</v>
      </c>
      <c r="JI21" s="83">
        <v>321.9357369946195</v>
      </c>
      <c r="JJ21" s="83">
        <v>314.11235728299209</v>
      </c>
      <c r="JK21" s="83">
        <v>310.73518221257649</v>
      </c>
      <c r="JL21" s="83">
        <v>297.50952685372016</v>
      </c>
      <c r="JM21" s="83">
        <v>314.17945831694431</v>
      </c>
      <c r="JN21" s="201"/>
    </row>
    <row r="22" spans="1:274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298.35648012236015</v>
      </c>
      <c r="JE22" s="83">
        <v>298.54626099510227</v>
      </c>
      <c r="JF22" s="83">
        <v>306.63167598314374</v>
      </c>
      <c r="JG22" s="83">
        <v>295.13030299665201</v>
      </c>
      <c r="JH22" s="83">
        <v>286.74702529748379</v>
      </c>
      <c r="JI22" s="83">
        <v>292.56256999459617</v>
      </c>
      <c r="JJ22" s="83">
        <v>285.62902569671132</v>
      </c>
      <c r="JK22" s="83">
        <v>280.93282375353908</v>
      </c>
      <c r="JL22" s="83">
        <v>265.22203978769613</v>
      </c>
      <c r="JM22" s="83">
        <v>285.45477265805755</v>
      </c>
      <c r="JN22" s="201"/>
    </row>
    <row r="23" spans="1:274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208.05117333581606</v>
      </c>
      <c r="JE23" s="83">
        <v>208.28802254656819</v>
      </c>
      <c r="JF23" s="83">
        <v>210.27265374342625</v>
      </c>
      <c r="JG23" s="83">
        <v>206.38846333113983</v>
      </c>
      <c r="JH23" s="83">
        <v>201.39127457014143</v>
      </c>
      <c r="JI23" s="83">
        <v>201.43852130026514</v>
      </c>
      <c r="JJ23" s="83">
        <v>197.35650458067295</v>
      </c>
      <c r="JK23" s="83">
        <v>195.4410070650093</v>
      </c>
      <c r="JL23" s="83">
        <v>189.3355223809954</v>
      </c>
      <c r="JM23" s="83">
        <v>196.4184996510177</v>
      </c>
      <c r="JN23" s="201"/>
    </row>
    <row r="24" spans="1:274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438.11815624301926</v>
      </c>
      <c r="JE24" s="83">
        <v>432.15046650242755</v>
      </c>
      <c r="JF24" s="83">
        <v>446.50967705278055</v>
      </c>
      <c r="JG24" s="83">
        <v>420.24862212444111</v>
      </c>
      <c r="JH24" s="83">
        <v>401.83528419603988</v>
      </c>
      <c r="JI24" s="83">
        <v>413.47423065006592</v>
      </c>
      <c r="JJ24" s="83">
        <v>401.96293079086752</v>
      </c>
      <c r="JK24" s="83">
        <v>395.6562846583509</v>
      </c>
      <c r="JL24" s="83">
        <v>365.06031959224993</v>
      </c>
      <c r="JM24" s="83">
        <v>402.48675449133992</v>
      </c>
      <c r="JN24" s="201"/>
    </row>
    <row r="25" spans="1:274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241.09049569469119</v>
      </c>
      <c r="JE25" s="83">
        <v>241.35018854418999</v>
      </c>
      <c r="JF25" s="83">
        <v>245.42627862553405</v>
      </c>
      <c r="JG25" s="83">
        <v>238.9402881738454</v>
      </c>
      <c r="JH25" s="83">
        <v>232.06124897697353</v>
      </c>
      <c r="JI25" s="83">
        <v>235.31419308739794</v>
      </c>
      <c r="JJ25" s="83">
        <v>229.65162583153841</v>
      </c>
      <c r="JK25" s="83">
        <v>226.84772811398707</v>
      </c>
      <c r="JL25" s="83">
        <v>216.05446116451913</v>
      </c>
      <c r="JM25" s="83">
        <v>228.33663534409379</v>
      </c>
      <c r="JN25" s="201"/>
    </row>
    <row r="26" spans="1:274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262.94361523051373</v>
      </c>
      <c r="JG26" s="83">
        <v>254.50416404332555</v>
      </c>
      <c r="JH26" s="83">
        <v>228.46270893545716</v>
      </c>
      <c r="JI26" s="83">
        <v>238.59882356318343</v>
      </c>
      <c r="JJ26" s="83">
        <v>225.75600829219707</v>
      </c>
      <c r="JK26" s="83">
        <v>218.99223049094908</v>
      </c>
      <c r="JL26" s="83">
        <v>203.52503437684121</v>
      </c>
      <c r="JM26" s="83">
        <v>220.7589544931156</v>
      </c>
      <c r="JN26" s="201"/>
    </row>
    <row r="27" spans="1:274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280.31628996771519</v>
      </c>
      <c r="JG27" s="83">
        <v>275.55054158767018</v>
      </c>
      <c r="JH27" s="83">
        <v>268.07155648265712</v>
      </c>
      <c r="JI27" s="83">
        <v>268.56801577415274</v>
      </c>
      <c r="JJ27" s="83">
        <v>261.08309253204789</v>
      </c>
      <c r="JK27" s="83">
        <v>256.23258330543541</v>
      </c>
      <c r="JL27" s="83">
        <v>246.3278362859414</v>
      </c>
      <c r="JM27" s="83">
        <v>255.43284587177945</v>
      </c>
      <c r="JN27" s="201"/>
    </row>
    <row r="28" spans="1:274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201"/>
    </row>
    <row r="29" spans="1:274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201"/>
    </row>
    <row r="30" spans="1:274" s="199" customFormat="1" ht="15" customHeight="1" x14ac:dyDescent="0.25">
      <c r="A30" s="82" t="s">
        <v>154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418.60616191603634</v>
      </c>
      <c r="JG30" s="83">
        <v>413.27046398223831</v>
      </c>
      <c r="JH30" s="83">
        <v>395.67217225273367</v>
      </c>
      <c r="JI30" s="83">
        <v>394.18658121759432</v>
      </c>
      <c r="JJ30" s="83">
        <v>381.60680726318805</v>
      </c>
      <c r="JK30" s="83">
        <v>381.9396213931293</v>
      </c>
      <c r="JL30" s="83">
        <v>363.11782795619536</v>
      </c>
      <c r="JM30" s="83">
        <v>370.91433609970505</v>
      </c>
      <c r="JN30" s="201"/>
    </row>
    <row r="31" spans="1:274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188.88225029569617</v>
      </c>
      <c r="JG31" s="83">
        <v>186.17303850782099</v>
      </c>
      <c r="JH31" s="83">
        <v>182.04778343711553</v>
      </c>
      <c r="JI31" s="83">
        <v>179.06086165621844</v>
      </c>
      <c r="JJ31" s="83">
        <v>174.44677717132254</v>
      </c>
      <c r="JK31" s="83">
        <v>172.88334203056218</v>
      </c>
      <c r="JL31" s="83">
        <v>167.63157129190876</v>
      </c>
      <c r="JM31" s="83">
        <v>174.41047278040392</v>
      </c>
      <c r="JN31" s="201"/>
    </row>
    <row r="32" spans="1:274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179.93968565202184</v>
      </c>
      <c r="JG32" s="83">
        <v>178.60405880420407</v>
      </c>
      <c r="JH32" s="83">
        <v>175.90851616811923</v>
      </c>
      <c r="JI32" s="83">
        <v>175.71680804432401</v>
      </c>
      <c r="JJ32" s="83">
        <v>173.78322164120289</v>
      </c>
      <c r="JK32" s="83">
        <v>172.46251308670648</v>
      </c>
      <c r="JL32" s="83">
        <v>171.15909937608174</v>
      </c>
      <c r="JM32" s="83">
        <v>173.53364448546776</v>
      </c>
      <c r="JN32" s="201"/>
    </row>
    <row r="33" spans="1:274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254.81250867558424</v>
      </c>
      <c r="JG33" s="83">
        <v>250.87692596820185</v>
      </c>
      <c r="JH33" s="83">
        <v>243.55750137565556</v>
      </c>
      <c r="JI33" s="83">
        <v>242.67967248490208</v>
      </c>
      <c r="JJ33" s="83">
        <v>236.0349806169516</v>
      </c>
      <c r="JK33" s="83">
        <v>231.02670876939266</v>
      </c>
      <c r="JL33" s="83">
        <v>225.31684634143502</v>
      </c>
      <c r="JM33" s="83">
        <v>233.17437942158844</v>
      </c>
      <c r="JN33" s="201"/>
    </row>
    <row r="34" spans="1:274" s="199" customFormat="1" ht="15" customHeight="1" x14ac:dyDescent="0.25">
      <c r="A34" s="82" t="s">
        <v>155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237.89393998161921</v>
      </c>
      <c r="JG34" s="83">
        <v>233.95528958882565</v>
      </c>
      <c r="JH34" s="83">
        <v>229.19012080896059</v>
      </c>
      <c r="JI34" s="83">
        <v>228.73984007106452</v>
      </c>
      <c r="JJ34" s="83">
        <v>222.72785715389281</v>
      </c>
      <c r="JK34" s="83">
        <v>220.86980560657963</v>
      </c>
      <c r="JL34" s="83">
        <v>206.67960957083699</v>
      </c>
      <c r="JM34" s="83">
        <v>216.15999090859273</v>
      </c>
      <c r="JN34" s="201"/>
    </row>
    <row r="35" spans="1:274" s="199" customFormat="1" ht="15" customHeight="1" x14ac:dyDescent="0.25">
      <c r="A35" s="82" t="s">
        <v>156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224.16798380683585</v>
      </c>
      <c r="JG35" s="83">
        <v>221.62467337421043</v>
      </c>
      <c r="JH35" s="83">
        <v>223.37213660043656</v>
      </c>
      <c r="JI35" s="83">
        <v>221.05577482005029</v>
      </c>
      <c r="JJ35" s="83">
        <v>218.86948777844466</v>
      </c>
      <c r="JK35" s="83">
        <v>216.80813203905865</v>
      </c>
      <c r="JL35" s="83">
        <v>211.8126883169783</v>
      </c>
      <c r="JM35" s="83">
        <v>219.74105538065052</v>
      </c>
      <c r="JN35" s="201"/>
    </row>
    <row r="36" spans="1:274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220.22924809178801</v>
      </c>
      <c r="JG36" s="83">
        <v>216.60878809972968</v>
      </c>
      <c r="JH36" s="83">
        <v>211.0255145766792</v>
      </c>
      <c r="JI36" s="83">
        <v>208.89155969264931</v>
      </c>
      <c r="JJ36" s="83">
        <v>202.74353267462516</v>
      </c>
      <c r="JK36" s="83">
        <v>201.26648936393346</v>
      </c>
      <c r="JL36" s="83">
        <v>193.57273363742198</v>
      </c>
      <c r="JM36" s="83">
        <v>199.91510253728754</v>
      </c>
      <c r="JN36" s="201"/>
    </row>
    <row r="37" spans="1:274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199.41391377368768</v>
      </c>
      <c r="JG37" s="83">
        <v>197.08773838909681</v>
      </c>
      <c r="JH37" s="83">
        <v>192.61645260732411</v>
      </c>
      <c r="JI37" s="83">
        <v>190.57629028830689</v>
      </c>
      <c r="JJ37" s="83">
        <v>186.54136388373041</v>
      </c>
      <c r="JK37" s="83">
        <v>184.70402494641365</v>
      </c>
      <c r="JL37" s="83">
        <v>182.00780756668996</v>
      </c>
      <c r="JM37" s="83">
        <v>186.57884800899706</v>
      </c>
      <c r="JN37" s="201"/>
    </row>
    <row r="38" spans="1:274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201"/>
    </row>
    <row r="39" spans="1:274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201"/>
    </row>
    <row r="40" spans="1:274" s="199" customFormat="1" ht="15" customHeight="1" x14ac:dyDescent="0.25">
      <c r="A40" s="15" t="s">
        <v>171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201"/>
    </row>
    <row r="41" spans="1:274" ht="15" customHeight="1" x14ac:dyDescent="0.3">
      <c r="A41" s="17" t="s">
        <v>172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200"/>
    </row>
    <row r="42" spans="1:274" ht="15" customHeight="1" thickBot="1" x14ac:dyDescent="0.35">
      <c r="A42" s="16" t="s">
        <v>173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200"/>
    </row>
    <row r="43" spans="1:274" ht="15" customHeight="1" x14ac:dyDescent="0.3">
      <c r="A43" s="15" t="s">
        <v>169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200"/>
    </row>
    <row r="44" spans="1:274" ht="15" customHeight="1" x14ac:dyDescent="0.3">
      <c r="A44" s="15" t="s">
        <v>168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200"/>
    </row>
    <row r="45" spans="1:274" ht="15" customHeight="1" x14ac:dyDescent="0.3">
      <c r="A45" s="15" t="s">
        <v>170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4" t="s">
        <v>193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71" customFormat="1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25" t="s">
        <v>18</v>
      </c>
      <c r="J2" s="226"/>
      <c r="K2" s="226"/>
      <c r="L2" s="226"/>
      <c r="M2" s="226"/>
      <c r="N2" s="226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87" t="s">
        <v>223</v>
      </c>
      <c r="I3" s="84">
        <v>2018</v>
      </c>
      <c r="J3" s="45">
        <v>2019</v>
      </c>
      <c r="K3" s="45">
        <v>2020</v>
      </c>
      <c r="L3" s="45">
        <v>2021</v>
      </c>
      <c r="M3" s="45" t="s">
        <v>220</v>
      </c>
      <c r="N3" s="176" t="s">
        <v>223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38965.348558170001</v>
      </c>
      <c r="H4" s="88">
        <v>43393.150067009999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34458.960856654834</v>
      </c>
      <c r="N4" s="205">
        <v>38242.13785103902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9915.2354840000007</v>
      </c>
      <c r="H6" s="89">
        <v>9681.8599780000004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8716.8444543096903</v>
      </c>
      <c r="N6" s="102">
        <v>8521.9812582813793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27271.197022709999</v>
      </c>
      <c r="H7" s="89">
        <v>28707.768725040001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17308.029229258198</v>
      </c>
      <c r="N7" s="102">
        <v>17774.035913106378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377.72384670000002</v>
      </c>
      <c r="H8" s="89">
        <v>418.33052980000002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377.72384670000002</v>
      </c>
      <c r="N8" s="102">
        <v>418.33052981999998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18085.018979690001</v>
      </c>
      <c r="H9" s="89">
        <v>19601.867666170001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16620.415576807078</v>
      </c>
      <c r="N9" s="102">
        <v>18008.631799876282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6581.0470801499996</v>
      </c>
      <c r="H10" s="89">
        <v>6647.7815502800004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5533.91173222</v>
      </c>
      <c r="N10" s="102">
        <v>5586.72024203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346704.90222210001</v>
      </c>
      <c r="H11" s="89">
        <v>377587.27889533999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280258.76417227689</v>
      </c>
      <c r="N11" s="102">
        <v>305579.07464448409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578.04144310000004</v>
      </c>
      <c r="H12" s="89">
        <v>610.67984469999999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578.04144310000004</v>
      </c>
      <c r="N12" s="102">
        <v>610.67984469999999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2204.101424</v>
      </c>
      <c r="H13" s="89">
        <v>2546.456471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2204.101424</v>
      </c>
      <c r="N13" s="102">
        <v>2546.456471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1165.45310395</v>
      </c>
      <c r="H14" s="89">
        <v>1254.4763239399999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1121.3524807568494</v>
      </c>
      <c r="N14" s="102">
        <v>1206.7151442444965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492.62267352229355</v>
      </c>
      <c r="H15" s="89">
        <v>450.39869396548306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492.62267589080733</v>
      </c>
      <c r="N15" s="102">
        <v>450.39869354788425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20177.135982799999</v>
      </c>
      <c r="H17" s="89">
        <v>22717.103499320001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17488.180164449841</v>
      </c>
      <c r="N17" s="102">
        <v>19717.582559828326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1942.39236138</v>
      </c>
      <c r="H18" s="89">
        <v>2219.9995833100002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1941.44249345</v>
      </c>
      <c r="N18" s="102">
        <v>2218.9318269599999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276.42538209999998</v>
      </c>
      <c r="H19" s="89">
        <v>293.84280339999998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276.42538205</v>
      </c>
      <c r="N19" s="102">
        <v>293.84280336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89.762218059999995</v>
      </c>
      <c r="H20" s="89">
        <v>91.628215400000002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89.762218059999995</v>
      </c>
      <c r="N20" s="102">
        <v>91.628215400000002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24396.949287750002</v>
      </c>
      <c r="H21" s="89">
        <v>26919.122687089999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23772.772905614336</v>
      </c>
      <c r="N21" s="102">
        <v>26220.381356541817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460258.00851201225</v>
      </c>
      <c r="H22" s="88">
        <f>SUM(H5:H21)</f>
        <v>499748.59546675533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376780.39019894373</v>
      </c>
      <c r="N22" s="205">
        <f>SUM(N5:N21)</f>
        <v>409245.3913031806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49009.209462359999</v>
      </c>
      <c r="H23" s="89">
        <v>50869.872727599999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45144.453542576273</v>
      </c>
      <c r="N23" s="102">
        <v>45973.070459157578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46285.421608129996</v>
      </c>
      <c r="H24" s="89">
        <v>49417.56970665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29420.794458115532</v>
      </c>
      <c r="N24" s="102">
        <v>31507.386494727489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98377.210493840001</v>
      </c>
      <c r="H25" s="89">
        <v>101342.62319235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89863.705220240765</v>
      </c>
      <c r="N25" s="102">
        <v>92229.197563924798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106.90619359999999</v>
      </c>
      <c r="H26" s="89">
        <v>113.59969479999999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106.90619359999999</v>
      </c>
      <c r="N26" s="102">
        <v>113.59969479999999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193778.74775792999</v>
      </c>
      <c r="H27" s="88">
        <f>SUM(H23:H26)</f>
        <v>201743.66532140001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164535.85941453258</v>
      </c>
      <c r="N27" s="205">
        <f>SUM(N23:N26)</f>
        <v>169823.25421260987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35423.283631684499</v>
      </c>
      <c r="H28" s="89">
        <v>38496.893477540812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28292.23960730655</v>
      </c>
      <c r="N28" s="102">
        <v>30331.108409840344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37506.574955111631</v>
      </c>
      <c r="H29" s="89">
        <v>37238.222037913511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30155.595025519717</v>
      </c>
      <c r="N29" s="102">
        <v>30042.080220909542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47585.4545019465</v>
      </c>
      <c r="H30" s="89">
        <v>48711.784388210486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34632.150075495731</v>
      </c>
      <c r="N30" s="102">
        <v>35173.967082788171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61375.419309229997</v>
      </c>
      <c r="H31" s="89">
        <v>62756.056379599999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56607.039429952594</v>
      </c>
      <c r="N31" s="102">
        <v>57895.48358470844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7816.4075662200003</v>
      </c>
      <c r="H32" s="89">
        <v>7935.43188801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6107.3396239200001</v>
      </c>
      <c r="N32" s="102">
        <v>6306.6349710100003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13604.662321559999</v>
      </c>
      <c r="H33" s="89">
        <v>14125.201942350001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11932.630553880001</v>
      </c>
      <c r="N33" s="102">
        <v>12371.21600898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203311.80228575261</v>
      </c>
      <c r="H34" s="88">
        <f>SUM(H28:H33)</f>
        <v>209263.59011362478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167726.99431607462</v>
      </c>
      <c r="N34" s="205">
        <f>SUM(N28:N33)</f>
        <v>172120.49027823651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9245.7626921800002</v>
      </c>
      <c r="H36" s="88">
        <v>11556.03294909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9245.7626924800006</v>
      </c>
      <c r="N36" s="205">
        <v>11556.0329487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104586.86077016288</v>
      </c>
      <c r="H37" s="89">
        <v>111258.83897325885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96928.557011167199</v>
      </c>
      <c r="N37" s="102">
        <v>103220.66618768676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31465.160297990002</v>
      </c>
      <c r="H38" s="89">
        <v>33205.423022679999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24108.136149129063</v>
      </c>
      <c r="N38" s="102">
        <v>25396.257571104579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30611.972965090001</v>
      </c>
      <c r="H39" s="89">
        <v>33417.945342079998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30611.972966684047</v>
      </c>
      <c r="N39" s="102">
        <v>33417.945342662875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43468.404026939999</v>
      </c>
      <c r="H40" s="89">
        <v>45269.864783290002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43468.404029448488</v>
      </c>
      <c r="N40" s="102">
        <v>45269.864783036603</v>
      </c>
    </row>
    <row r="41" spans="1:14" ht="15" customHeight="1" x14ac:dyDescent="0.2">
      <c r="A41" s="91" t="s">
        <v>162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210132.3980601829</v>
      </c>
      <c r="H41" s="88">
        <f>SUM(H37:H40)</f>
        <v>223152.07212130883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195117.07015642879</v>
      </c>
      <c r="N41" s="205">
        <f>SUM(N37:N40)</f>
        <v>207304.73388449082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39275.107806979999</v>
      </c>
      <c r="H42" s="88">
        <v>41611.212157790003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39275.107806954642</v>
      </c>
      <c r="N42" s="205">
        <v>41611.21215795954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1664.0790896179999</v>
      </c>
      <c r="H43" s="88">
        <v>1696.916510729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1664.0790902175281</v>
      </c>
      <c r="N43" s="205">
        <v>1696.9165105294524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19734.417362749999</v>
      </c>
      <c r="H44" s="88">
        <v>21350.672979890001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19518.025033049998</v>
      </c>
      <c r="N44" s="205">
        <v>21120.911968690001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8">
        <v>0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5">
        <v>0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1176365.6721255758</v>
      </c>
      <c r="H46" s="144">
        <f>H4+H22+H27+H34+H35+H36+H41+H42+H43+H44+H45</f>
        <v>1253515.9076875979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1008322.2495653366</v>
      </c>
      <c r="N46" s="141">
        <f>N4+N22+N27+N34+N35+N36+N41+N42+N43+N44+N45</f>
        <v>1072721.0811154358</v>
      </c>
    </row>
    <row r="47" spans="1:14" ht="15" customHeight="1" thickBot="1" x14ac:dyDescent="0.25">
      <c r="A47" s="58" t="s">
        <v>215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7" t="s">
        <v>61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</row>
  </sheetData>
  <mergeCells count="4">
    <mergeCell ref="A1:N1"/>
    <mergeCell ref="I2:N2"/>
    <mergeCell ref="A48:N48"/>
    <mergeCell ref="B2:H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71" customFormat="1" ht="24" customHeight="1" x14ac:dyDescent="0.2">
      <c r="A2" s="140"/>
      <c r="B2" s="230" t="s">
        <v>62</v>
      </c>
      <c r="C2" s="231"/>
      <c r="D2" s="231"/>
      <c r="E2" s="231"/>
      <c r="F2" s="231"/>
      <c r="G2" s="231"/>
      <c r="H2" s="231"/>
      <c r="I2" s="232"/>
      <c r="J2" s="233" t="s">
        <v>63</v>
      </c>
      <c r="K2" s="234"/>
      <c r="L2" s="234"/>
      <c r="M2" s="234"/>
      <c r="N2" s="234"/>
      <c r="O2" s="234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220</v>
      </c>
      <c r="H3" s="45" t="s">
        <v>223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220</v>
      </c>
      <c r="N3" s="45" t="s">
        <v>223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45.643352200000002</v>
      </c>
      <c r="H4" s="48">
        <v>168.68575781999999</v>
      </c>
      <c r="I4" s="88">
        <v>2640.62510208</v>
      </c>
      <c r="J4" s="98">
        <v>-2991.9307073300001</v>
      </c>
      <c r="K4" s="48">
        <v>4049.5816315799998</v>
      </c>
      <c r="L4" s="48">
        <v>4088.5568627120001</v>
      </c>
      <c r="M4" s="48">
        <v>11.53093151</v>
      </c>
      <c r="N4" s="48">
        <v>40.381933510000003</v>
      </c>
      <c r="O4" s="204">
        <v>1985.00137526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2010.5944500000001</v>
      </c>
      <c r="H6" s="50">
        <v>0.74561999999999995</v>
      </c>
      <c r="I6" s="89">
        <v>2031.3286700000001</v>
      </c>
      <c r="J6" s="86">
        <v>3123.4104017999998</v>
      </c>
      <c r="K6" s="50">
        <v>5.5763824</v>
      </c>
      <c r="L6" s="50">
        <v>1639.7464749999999</v>
      </c>
      <c r="M6" s="50">
        <v>1872.5421257999999</v>
      </c>
      <c r="N6" s="50">
        <v>0.74561999999999995</v>
      </c>
      <c r="O6" s="102">
        <v>1866.3963458000001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-968.61824324999998</v>
      </c>
      <c r="H7" s="50">
        <v>637.42137247999995</v>
      </c>
      <c r="I7" s="89">
        <v>197.46395221</v>
      </c>
      <c r="J7" s="86">
        <v>-5201.9983961770004</v>
      </c>
      <c r="K7" s="50">
        <v>-777.46998861199995</v>
      </c>
      <c r="L7" s="50">
        <v>1510.17009218</v>
      </c>
      <c r="M7" s="50">
        <v>-757.75694996000004</v>
      </c>
      <c r="N7" s="50">
        <v>-64.971490059999994</v>
      </c>
      <c r="O7" s="102">
        <v>-1156.4214917899999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-3.84194156</v>
      </c>
      <c r="H8" s="50">
        <v>-1.8985700000000001</v>
      </c>
      <c r="I8" s="89">
        <v>-104.67455212</v>
      </c>
      <c r="J8" s="86">
        <v>-108.50283457</v>
      </c>
      <c r="K8" s="50">
        <v>-67.275870170000005</v>
      </c>
      <c r="L8" s="50">
        <v>-8.2433689599999997</v>
      </c>
      <c r="M8" s="50">
        <v>-3.84194156</v>
      </c>
      <c r="N8" s="50">
        <v>-1.8985700000000001</v>
      </c>
      <c r="O8" s="102">
        <v>-104.67455212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-641.44953597000006</v>
      </c>
      <c r="H9" s="50">
        <v>-78.539155899999997</v>
      </c>
      <c r="I9" s="89">
        <v>-714.33542813999998</v>
      </c>
      <c r="J9" s="86">
        <v>-5123.2131632945229</v>
      </c>
      <c r="K9" s="50">
        <v>-1857.8801399399999</v>
      </c>
      <c r="L9" s="50">
        <v>1107.39605835</v>
      </c>
      <c r="M9" s="50">
        <v>-421.28603978000001</v>
      </c>
      <c r="N9" s="50">
        <v>-74.727051059999994</v>
      </c>
      <c r="O9" s="102">
        <v>-710.00068524999995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-108.33744713</v>
      </c>
      <c r="H10" s="50">
        <v>-21.119518509999999</v>
      </c>
      <c r="I10" s="89">
        <v>-37.454513249999998</v>
      </c>
      <c r="J10" s="86">
        <v>-1682.0646760699999</v>
      </c>
      <c r="K10" s="50">
        <v>-921.44919158000005</v>
      </c>
      <c r="L10" s="50">
        <v>605.15428498999995</v>
      </c>
      <c r="M10" s="50">
        <v>-141.01530296999999</v>
      </c>
      <c r="N10" s="50">
        <v>-27.66485965</v>
      </c>
      <c r="O10" s="102">
        <v>-184.87154046000001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-4644.1370966000004</v>
      </c>
      <c r="H11" s="50">
        <v>-2719.1358696699999</v>
      </c>
      <c r="I11" s="89">
        <v>14412.459112459999</v>
      </c>
      <c r="J11" s="86">
        <v>12772.804127334701</v>
      </c>
      <c r="K11" s="50">
        <v>25617.353211846999</v>
      </c>
      <c r="L11" s="50">
        <v>21812.187092543001</v>
      </c>
      <c r="M11" s="50">
        <v>-1945.2879131</v>
      </c>
      <c r="N11" s="50">
        <v>-1563.47873811</v>
      </c>
      <c r="O11" s="102">
        <v>14533.706295739999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-8.5818999999999992</v>
      </c>
      <c r="H12" s="50">
        <v>-2.6378750000000002</v>
      </c>
      <c r="I12" s="89">
        <v>-20.278878290000002</v>
      </c>
      <c r="J12" s="86">
        <v>46.45014647</v>
      </c>
      <c r="K12" s="50">
        <v>3.5556238200000001</v>
      </c>
      <c r="L12" s="50">
        <v>-61.781408820000003</v>
      </c>
      <c r="M12" s="50">
        <v>-8.5818999999999992</v>
      </c>
      <c r="N12" s="50">
        <v>-2.6378750000000002</v>
      </c>
      <c r="O12" s="102">
        <v>-20.278878290000002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-21.973389999999998</v>
      </c>
      <c r="H13" s="50">
        <v>-3.0484</v>
      </c>
      <c r="I13" s="89">
        <v>18.512143900000002</v>
      </c>
      <c r="J13" s="86">
        <v>45.627485999999998</v>
      </c>
      <c r="K13" s="50">
        <v>463.74367625999997</v>
      </c>
      <c r="L13" s="50">
        <v>191.29590580000001</v>
      </c>
      <c r="M13" s="50">
        <v>-21.973389999999998</v>
      </c>
      <c r="N13" s="50">
        <v>-3.0484</v>
      </c>
      <c r="O13" s="102">
        <v>18.512143900000002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-29.2320165</v>
      </c>
      <c r="H14" s="50">
        <v>-5.3293086000000001</v>
      </c>
      <c r="I14" s="89">
        <v>-149.79532558</v>
      </c>
      <c r="J14" s="86">
        <v>-420.74717136999999</v>
      </c>
      <c r="K14" s="50">
        <v>-950.6847219</v>
      </c>
      <c r="L14" s="50">
        <v>-110.40411526</v>
      </c>
      <c r="M14" s="50">
        <v>-29.659616499999998</v>
      </c>
      <c r="N14" s="50">
        <v>-5.3293086000000001</v>
      </c>
      <c r="O14" s="102">
        <v>-157.66148007999999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-12.006461890000001</v>
      </c>
      <c r="H15" s="50">
        <v>-7.9913999999999996</v>
      </c>
      <c r="I15" s="89">
        <v>-24.390344689999999</v>
      </c>
      <c r="J15" s="86">
        <v>-131.17742354000001</v>
      </c>
      <c r="K15" s="50">
        <v>1.0785479537974401</v>
      </c>
      <c r="L15" s="50">
        <v>92.041205826246113</v>
      </c>
      <c r="M15" s="50">
        <v>-12.006461890000001</v>
      </c>
      <c r="N15" s="50">
        <v>-7.9913999999999996</v>
      </c>
      <c r="O15" s="102">
        <v>-24.390344689999999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-137.93863923000001</v>
      </c>
      <c r="H17" s="50">
        <v>14.46615869</v>
      </c>
      <c r="I17" s="89">
        <v>64.875360779999994</v>
      </c>
      <c r="J17" s="86">
        <v>1863.3150527989999</v>
      </c>
      <c r="K17" s="50">
        <v>-671.31941386000005</v>
      </c>
      <c r="L17" s="50">
        <v>-2954.0544252899999</v>
      </c>
      <c r="M17" s="50">
        <v>-119.62454124</v>
      </c>
      <c r="N17" s="50">
        <v>5.5396087899999999</v>
      </c>
      <c r="O17" s="102">
        <v>56.428245400000002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-111.67540824</v>
      </c>
      <c r="H18" s="50">
        <v>22.830909380000001</v>
      </c>
      <c r="I18" s="89">
        <v>211.63682842</v>
      </c>
      <c r="J18" s="86">
        <v>-65.688817839999999</v>
      </c>
      <c r="K18" s="50">
        <v>315.13916125999998</v>
      </c>
      <c r="L18" s="50">
        <v>878.89116897600002</v>
      </c>
      <c r="M18" s="50">
        <v>-111.67540923999999</v>
      </c>
      <c r="N18" s="50">
        <v>22.830909380000001</v>
      </c>
      <c r="O18" s="102">
        <v>211.63682842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-3.3649324100000002</v>
      </c>
      <c r="H19" s="50">
        <v>-1.38898137</v>
      </c>
      <c r="I19" s="89">
        <v>-3.9278874799999999</v>
      </c>
      <c r="J19" s="86">
        <v>-236.1876833</v>
      </c>
      <c r="K19" s="50">
        <v>-29.290829509999998</v>
      </c>
      <c r="L19" s="50">
        <v>-15.557326890000001</v>
      </c>
      <c r="M19" s="50">
        <v>-3.3649324100000002</v>
      </c>
      <c r="N19" s="50">
        <v>-1.38898137</v>
      </c>
      <c r="O19" s="102">
        <v>-3.9278874799999999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-77.380939190000007</v>
      </c>
      <c r="H21" s="50">
        <v>36.347454499999998</v>
      </c>
      <c r="I21" s="89">
        <v>1051.11695323</v>
      </c>
      <c r="J21" s="86">
        <v>4295.4232451400003</v>
      </c>
      <c r="K21" s="50">
        <v>1221.294907122</v>
      </c>
      <c r="L21" s="50">
        <v>1508.00048857</v>
      </c>
      <c r="M21" s="50">
        <v>-58.411808139999998</v>
      </c>
      <c r="N21" s="50">
        <v>5.0817052</v>
      </c>
      <c r="O21" s="102">
        <v>850.18001781999999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-4757.9435019700013</v>
      </c>
      <c r="H22" s="52">
        <f>SUM(H5:H21)</f>
        <v>-2129.2775639999995</v>
      </c>
      <c r="I22" s="88">
        <f>SUM(I5:I21)</f>
        <v>16761.300437639999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-1761.9440809900002</v>
      </c>
      <c r="N22" s="52">
        <f>SUM(N5:N21)</f>
        <v>-1718.9388304799998</v>
      </c>
      <c r="O22" s="205">
        <f>SUM(O5:O21)</f>
        <v>15003.397363109998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935.63598834000004</v>
      </c>
      <c r="H23" s="50">
        <v>1168.7280283499999</v>
      </c>
      <c r="I23" s="89">
        <v>4762.2375392900003</v>
      </c>
      <c r="J23" s="86">
        <v>-4442.1962144400004</v>
      </c>
      <c r="K23" s="50">
        <v>1335.4876494</v>
      </c>
      <c r="L23" s="50">
        <v>459.21928314299998</v>
      </c>
      <c r="M23" s="50">
        <v>824.80226812000001</v>
      </c>
      <c r="N23" s="50">
        <v>200.80659338000009</v>
      </c>
      <c r="O23" s="102">
        <v>3155.4357643799999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1137.24671403</v>
      </c>
      <c r="H24" s="50">
        <v>1485.3110014199999</v>
      </c>
      <c r="I24" s="89">
        <v>3791.5909486599999</v>
      </c>
      <c r="J24" s="86">
        <v>-1092.676594</v>
      </c>
      <c r="K24" s="50">
        <v>-1838.8378811699999</v>
      </c>
      <c r="L24" s="50">
        <v>3210.9109994400001</v>
      </c>
      <c r="M24" s="50">
        <v>872.01328993000004</v>
      </c>
      <c r="N24" s="50">
        <v>980.40188380999996</v>
      </c>
      <c r="O24" s="102">
        <v>3012.5871055799998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-92.060881640000005</v>
      </c>
      <c r="H25" s="50">
        <v>495.41895727000002</v>
      </c>
      <c r="I25" s="89">
        <v>390.74217073</v>
      </c>
      <c r="J25" s="86">
        <v>7210.60370857</v>
      </c>
      <c r="K25" s="50">
        <v>-1123.3854529800001</v>
      </c>
      <c r="L25" s="50">
        <v>1084.64781397</v>
      </c>
      <c r="M25" s="50">
        <v>-418.60726511000001</v>
      </c>
      <c r="N25" s="50">
        <v>109.63571609</v>
      </c>
      <c r="O25" s="102">
        <v>-1375.72875344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0</v>
      </c>
      <c r="H26" s="50">
        <v>-0.44990000000000002</v>
      </c>
      <c r="I26" s="89">
        <v>-2.7142900000000001</v>
      </c>
      <c r="J26" s="86">
        <v>-1.0724199999999999</v>
      </c>
      <c r="K26" s="50">
        <v>-3.3509600000000002</v>
      </c>
      <c r="L26" s="50">
        <v>-2.8820999999999999</v>
      </c>
      <c r="M26" s="50">
        <v>0</v>
      </c>
      <c r="N26" s="50">
        <v>-0.44990000000000002</v>
      </c>
      <c r="O26" s="102">
        <v>-2.7142900000000001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1980.8218207300001</v>
      </c>
      <c r="H27" s="52">
        <f t="shared" ref="H27:I27" si="0">SUM(H23:H26)</f>
        <v>3149.0080870399997</v>
      </c>
      <c r="I27" s="88">
        <f t="shared" si="0"/>
        <v>8941.8563686800007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1278.2082929400001</v>
      </c>
      <c r="N27" s="52">
        <f t="shared" ref="N27:O27" si="1">SUM(N23:N26)</f>
        <v>1290.3942932799998</v>
      </c>
      <c r="O27" s="205">
        <f t="shared" si="1"/>
        <v>4789.5798265199992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-217.71295958977493</v>
      </c>
      <c r="H28" s="50">
        <v>1618.0800420493051</v>
      </c>
      <c r="I28" s="89">
        <v>1736.4848584896952</v>
      </c>
      <c r="J28" s="86">
        <v>2825.6311091288349</v>
      </c>
      <c r="K28" s="50">
        <v>6484.0794624693335</v>
      </c>
      <c r="L28" s="50">
        <v>1054.8717660629977</v>
      </c>
      <c r="M28" s="50">
        <v>-344.15428041410246</v>
      </c>
      <c r="N28" s="50">
        <v>903.83579297861309</v>
      </c>
      <c r="O28" s="102">
        <v>723.37071076366362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-1291.4854441341272</v>
      </c>
      <c r="H29" s="50">
        <v>-1904.9795728029874</v>
      </c>
      <c r="I29" s="89">
        <v>-4980.3353646469768</v>
      </c>
      <c r="J29" s="86">
        <v>3954.2453692287104</v>
      </c>
      <c r="K29" s="50">
        <v>6574.7433498278169</v>
      </c>
      <c r="L29" s="50">
        <v>-4262.2469334798652</v>
      </c>
      <c r="M29" s="50">
        <v>-1382.3578993572553</v>
      </c>
      <c r="N29" s="50">
        <v>-1419.5459448514989</v>
      </c>
      <c r="O29" s="102">
        <v>-2419.5195516281296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-880.97411510992981</v>
      </c>
      <c r="H30" s="50">
        <v>105.92806223683912</v>
      </c>
      <c r="I30" s="89">
        <v>-3833.506624010306</v>
      </c>
      <c r="J30" s="86">
        <v>-953.89397598373625</v>
      </c>
      <c r="K30" s="50">
        <v>2278.2134101577653</v>
      </c>
      <c r="L30" s="50">
        <v>2088.3673606288121</v>
      </c>
      <c r="M30" s="50">
        <v>-683.81750836535764</v>
      </c>
      <c r="N30" s="50">
        <v>-160.44861517606526</v>
      </c>
      <c r="O30" s="102">
        <v>-5577.2906808381158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-633.75032634000002</v>
      </c>
      <c r="H31" s="50">
        <v>-599.54817447999994</v>
      </c>
      <c r="I31" s="89">
        <v>-825.85265286000003</v>
      </c>
      <c r="J31" s="86">
        <v>855.74352976</v>
      </c>
      <c r="K31" s="50">
        <v>2088.97926654</v>
      </c>
      <c r="L31" s="50">
        <v>7090.5290487700004</v>
      </c>
      <c r="M31" s="50">
        <v>-1025.4707490000001</v>
      </c>
      <c r="N31" s="50">
        <v>-544.85742243000004</v>
      </c>
      <c r="O31" s="102">
        <v>-1195.38121946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-72.983263059999999</v>
      </c>
      <c r="H32" s="50">
        <v>-167.87033746</v>
      </c>
      <c r="I32" s="89">
        <v>-1214.99488675</v>
      </c>
      <c r="J32" s="86">
        <v>250.65702569000001</v>
      </c>
      <c r="K32" s="50">
        <v>106.80382437999999</v>
      </c>
      <c r="L32" s="50">
        <v>3107.91118013</v>
      </c>
      <c r="M32" s="50">
        <v>11.64477327</v>
      </c>
      <c r="N32" s="50">
        <v>-31.13046542</v>
      </c>
      <c r="O32" s="102">
        <v>-888.19498585999997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-57.389400960000003</v>
      </c>
      <c r="H33" s="50">
        <v>19.72255217</v>
      </c>
      <c r="I33" s="89">
        <v>163.15860394000001</v>
      </c>
      <c r="J33" s="86">
        <v>1510.9605697699999</v>
      </c>
      <c r="K33" s="50">
        <v>820.96345742000005</v>
      </c>
      <c r="L33" s="50">
        <v>1239.9713822000001</v>
      </c>
      <c r="M33" s="50">
        <v>-56.966467770000001</v>
      </c>
      <c r="N33" s="50">
        <v>19.72255217</v>
      </c>
      <c r="O33" s="102">
        <v>160.75494433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-3154.2955091938315</v>
      </c>
      <c r="H34" s="52">
        <f t="shared" ref="H34:I34" si="2">SUM(H28:H33)</f>
        <v>-928.66742828684301</v>
      </c>
      <c r="I34" s="88">
        <f t="shared" si="2"/>
        <v>-8955.0460658375869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-3481.1221316367155</v>
      </c>
      <c r="N34" s="52">
        <f t="shared" ref="N34:O34" si="3">SUM(N28:N33)</f>
        <v>-1232.4241027289513</v>
      </c>
      <c r="O34" s="205">
        <f t="shared" si="3"/>
        <v>-9196.2607826925814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-27.768051</v>
      </c>
      <c r="H36" s="48">
        <v>968.41939300000001</v>
      </c>
      <c r="I36" s="99">
        <v>1761.735799</v>
      </c>
      <c r="J36" s="98">
        <v>-175.75758837000001</v>
      </c>
      <c r="K36" s="48">
        <v>339.69492127000001</v>
      </c>
      <c r="L36" s="48">
        <v>286.06514743999998</v>
      </c>
      <c r="M36" s="48">
        <v>-27.768051</v>
      </c>
      <c r="N36" s="48">
        <v>968.41939300000001</v>
      </c>
      <c r="O36" s="204">
        <v>1761.735799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-660.85319790772598</v>
      </c>
      <c r="H37" s="50">
        <v>421.28140133159172</v>
      </c>
      <c r="I37" s="89">
        <v>5050.5997740740931</v>
      </c>
      <c r="J37" s="86">
        <v>11202.811473014737</v>
      </c>
      <c r="K37" s="50">
        <v>10880.371723957927</v>
      </c>
      <c r="L37" s="50">
        <v>11311.56303281456</v>
      </c>
      <c r="M37" s="50">
        <v>-660.84718613955727</v>
      </c>
      <c r="N37" s="50">
        <v>472.10937358376816</v>
      </c>
      <c r="O37" s="102">
        <v>4592.3603124532456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-397.74569206000001</v>
      </c>
      <c r="H38" s="50">
        <v>-39.42627813</v>
      </c>
      <c r="I38" s="89">
        <v>1408.7379485399999</v>
      </c>
      <c r="J38" s="86">
        <v>656.71797444000003</v>
      </c>
      <c r="K38" s="50">
        <v>9697.6087725800007</v>
      </c>
      <c r="L38" s="50">
        <v>1032.91354204</v>
      </c>
      <c r="M38" s="50">
        <v>-232.42601758000001</v>
      </c>
      <c r="N38" s="50">
        <v>4.9353514900000004</v>
      </c>
      <c r="O38" s="102">
        <v>1666.13474686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567.73524756999996</v>
      </c>
      <c r="H39" s="50">
        <v>447.63095242000003</v>
      </c>
      <c r="I39" s="89">
        <v>4298.0956207199997</v>
      </c>
      <c r="J39" s="86">
        <v>1731.52192614</v>
      </c>
      <c r="K39" s="50">
        <v>2036.32913323</v>
      </c>
      <c r="L39" s="50">
        <v>7160.244392175</v>
      </c>
      <c r="M39" s="50">
        <v>567.73524754000005</v>
      </c>
      <c r="N39" s="50">
        <v>447.630952127</v>
      </c>
      <c r="O39" s="102">
        <v>4609.806361291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72.600053810000006</v>
      </c>
      <c r="H40" s="50">
        <v>171.75784644000001</v>
      </c>
      <c r="I40" s="89">
        <v>547.23075793999999</v>
      </c>
      <c r="J40" s="86">
        <v>6747.6870755299997</v>
      </c>
      <c r="K40" s="50">
        <v>2683.9386162599999</v>
      </c>
      <c r="L40" s="50">
        <v>1354.5196106359999</v>
      </c>
      <c r="M40" s="50">
        <v>72.600053740000007</v>
      </c>
      <c r="N40" s="50">
        <v>171.75784637199999</v>
      </c>
      <c r="O40" s="102">
        <v>592.39819443600004</v>
      </c>
    </row>
    <row r="41" spans="1:15" ht="15" customHeight="1" x14ac:dyDescent="0.2">
      <c r="A41" s="91" t="s">
        <v>162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-418.26358858772591</v>
      </c>
      <c r="H41" s="48">
        <f t="shared" ref="H41:I41" si="4">SUM(H37:H40)</f>
        <v>1001.2439220615917</v>
      </c>
      <c r="I41" s="99">
        <f t="shared" si="4"/>
        <v>11304.664101274093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-252.93790243955721</v>
      </c>
      <c r="N41" s="48">
        <f t="shared" ref="N41:O41" si="5">SUM(N37:N40)</f>
        <v>1096.4335235727681</v>
      </c>
      <c r="O41" s="204">
        <f t="shared" si="5"/>
        <v>11460.699615040246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-886.32648687999995</v>
      </c>
      <c r="H42" s="48">
        <v>107.18654316</v>
      </c>
      <c r="I42" s="99">
        <v>-128.95257511</v>
      </c>
      <c r="J42" s="98">
        <v>1440.0367024499999</v>
      </c>
      <c r="K42" s="52">
        <v>9180.6896059200008</v>
      </c>
      <c r="L42" s="52">
        <v>3151.94269743</v>
      </c>
      <c r="M42" s="48">
        <v>-886.32648701999995</v>
      </c>
      <c r="N42" s="48">
        <v>107.18654321</v>
      </c>
      <c r="O42" s="204">
        <v>-128.95257523999999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15.056635</v>
      </c>
      <c r="H43" s="48">
        <v>14.795427999999999</v>
      </c>
      <c r="I43" s="99">
        <v>33.385105000000003</v>
      </c>
      <c r="J43" s="98">
        <v>398.08980294000003</v>
      </c>
      <c r="K43" s="52">
        <v>445.38484468000001</v>
      </c>
      <c r="L43" s="52">
        <v>284.76484799999997</v>
      </c>
      <c r="M43" s="48">
        <v>15.056635</v>
      </c>
      <c r="N43" s="48">
        <v>14.795427999999999</v>
      </c>
      <c r="O43" s="204">
        <v>33.385105000000003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-122.687336</v>
      </c>
      <c r="H44" s="48">
        <v>-30.36565306</v>
      </c>
      <c r="I44" s="99">
        <v>-1068.77813932</v>
      </c>
      <c r="J44" s="98">
        <v>2077.7938569100002</v>
      </c>
      <c r="K44" s="52">
        <v>-688.02523298999995</v>
      </c>
      <c r="L44" s="52">
        <v>-2334.9998910999998</v>
      </c>
      <c r="M44" s="48">
        <v>-111.67509200000001</v>
      </c>
      <c r="N44" s="48">
        <v>-35.166713059999999</v>
      </c>
      <c r="O44" s="204">
        <v>-1070.4828273200001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0</v>
      </c>
      <c r="I45" s="99">
        <v>0</v>
      </c>
      <c r="J45" s="98">
        <v>0</v>
      </c>
      <c r="K45" s="52">
        <v>0</v>
      </c>
      <c r="L45" s="52">
        <v>0</v>
      </c>
      <c r="M45" s="48">
        <v>0</v>
      </c>
      <c r="N45" s="48">
        <v>0</v>
      </c>
      <c r="O45" s="204">
        <v>0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-7325.7626657015589</v>
      </c>
      <c r="H46" s="143">
        <f>H4+H22+H27+H34+H35+H36+H41+H42+H43+H44+H45</f>
        <v>2321.0284857347483</v>
      </c>
      <c r="I46" s="144">
        <f>I4+I22+I27+I34+I35+I36+I41+I42+I43+I44+I45</f>
        <v>31290.79013340651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-5216.9778856362736</v>
      </c>
      <c r="N46" s="143">
        <f>N4+N22+N27+N34+N35+N36+N41+N42+N43+N44+N45</f>
        <v>531.08146830381679</v>
      </c>
      <c r="O46" s="141">
        <f>O4+O22+O27+O34+O35+O36+O41+O42+O43+O44+O45</f>
        <v>24638.102898677662</v>
      </c>
    </row>
    <row r="47" spans="1:15" ht="15" customHeight="1" thickBot="1" x14ac:dyDescent="0.25">
      <c r="A47" s="18" t="s">
        <v>214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6" t="s">
        <v>61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8"/>
    </row>
  </sheetData>
  <mergeCells count="4">
    <mergeCell ref="J2:O2"/>
    <mergeCell ref="A1:O1"/>
    <mergeCell ref="B2:I2"/>
    <mergeCell ref="A48:O48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9" t="s">
        <v>191</v>
      </c>
      <c r="B1" s="224"/>
      <c r="C1" s="224"/>
      <c r="D1" s="224"/>
      <c r="E1" s="224"/>
      <c r="F1" s="224"/>
      <c r="G1" s="224"/>
      <c r="H1" s="240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176" t="s">
        <v>223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50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198</v>
      </c>
      <c r="H10" s="102">
        <v>198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30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2">
        <v>16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400</v>
      </c>
      <c r="H21" s="205">
        <f>SUM(H4:H20)</f>
        <v>400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55</v>
      </c>
      <c r="H36" s="102">
        <v>55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40</v>
      </c>
      <c r="H38" s="102">
        <v>40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38</v>
      </c>
      <c r="H39" s="102">
        <v>38</v>
      </c>
    </row>
    <row r="40" spans="1:8" ht="15" customHeight="1" x14ac:dyDescent="0.25">
      <c r="A40" s="47" t="s">
        <v>162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147</v>
      </c>
      <c r="H40" s="204">
        <f>SUM(H36:H39)</f>
        <v>147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4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4">
        <v>2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v>935</v>
      </c>
      <c r="H45" s="141">
        <f>H3+H21+H26+H33+H34+H35+H40+H41+H42+H43+H44</f>
        <v>935</v>
      </c>
    </row>
    <row r="46" spans="1:8" ht="15" customHeight="1" thickBot="1" x14ac:dyDescent="0.3">
      <c r="A46" s="18" t="s">
        <v>213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6" t="s">
        <v>61</v>
      </c>
      <c r="B47" s="237"/>
      <c r="C47" s="237"/>
      <c r="D47" s="237"/>
      <c r="E47" s="237"/>
      <c r="F47" s="237"/>
      <c r="G47" s="237"/>
      <c r="H47" s="238"/>
    </row>
  </sheetData>
  <mergeCells count="2">
    <mergeCell ref="A1:H1"/>
    <mergeCell ref="A47:H47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5" t="s">
        <v>189</v>
      </c>
      <c r="B1" s="246"/>
      <c r="C1" s="246"/>
      <c r="D1" s="246"/>
      <c r="E1" s="246"/>
      <c r="F1" s="246"/>
      <c r="G1" s="246"/>
      <c r="H1" s="246"/>
      <c r="I1" s="247"/>
      <c r="J1" s="20"/>
      <c r="K1" s="241" t="s">
        <v>190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174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223</v>
      </c>
      <c r="I2" s="45" t="s">
        <v>65</v>
      </c>
      <c r="J2" s="34"/>
      <c r="K2" s="42" t="s">
        <v>175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223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1.6687E-3</v>
      </c>
      <c r="S3" s="177">
        <v>30.137528700000001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166</v>
      </c>
      <c r="Q5" s="46" t="s">
        <v>166</v>
      </c>
      <c r="R5" s="46" t="s">
        <v>166</v>
      </c>
      <c r="S5" s="177" t="s">
        <v>166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4516.7314638999997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166</v>
      </c>
      <c r="R7" s="46" t="s">
        <v>166</v>
      </c>
      <c r="S7" s="177" t="s">
        <v>166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</v>
      </c>
      <c r="I10" s="50">
        <v>25653.248837453499</v>
      </c>
      <c r="J10" s="34"/>
      <c r="K10" s="43" t="s">
        <v>165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177">
        <v>7487.8329623999998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164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1021.7690757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0</v>
      </c>
      <c r="I21" s="52">
        <f>SUM(I4:I20)</f>
        <v>33553.656966253497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166</v>
      </c>
      <c r="Q21" s="46" t="s">
        <v>166</v>
      </c>
      <c r="R21" s="46" t="s">
        <v>166</v>
      </c>
      <c r="S21" s="177" t="s">
        <v>166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229.84855780000001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312.06850309999999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687.61901779999994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166</v>
      </c>
      <c r="Q28" s="46" t="s">
        <v>166</v>
      </c>
      <c r="R28" s="46" t="s">
        <v>166</v>
      </c>
      <c r="S28" s="177" t="s">
        <v>166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166</v>
      </c>
      <c r="Q30" s="46" t="s">
        <v>166</v>
      </c>
      <c r="R30" s="46" t="s">
        <v>166</v>
      </c>
      <c r="S30" s="177" t="s">
        <v>166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3721.6968629600001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788.75788599999998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217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219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3848.9154705052401</v>
      </c>
    </row>
    <row r="40" spans="1:19" s="170" customFormat="1" ht="15" customHeight="1" x14ac:dyDescent="0.2">
      <c r="A40" s="47" t="s">
        <v>162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1.6687E-3</v>
      </c>
      <c r="I42" s="48">
        <v>39.444324899999998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166</v>
      </c>
      <c r="Q42" s="46" t="s">
        <v>166</v>
      </c>
      <c r="R42" s="46" t="s">
        <v>166</v>
      </c>
      <c r="S42" s="177" t="s">
        <v>166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0</v>
      </c>
      <c r="H45" s="143">
        <f>H3+H21+H26+H33+H34+H35+H40+H41+H42+H43+H44</f>
        <v>1.6687E-3</v>
      </c>
      <c r="I45" s="143">
        <f>I3+I21+I26+I33+I34+I35+I40+I41+I42+I43+I44</f>
        <v>47265.880023925245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288.65910400000001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0</v>
      </c>
      <c r="R47" s="143">
        <f>SUM(R3:R46)-R37</f>
        <v>1.6687E-3</v>
      </c>
      <c r="S47" s="141">
        <f>SUM(S3:S46)-S37</f>
        <v>47265.880023925252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216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2" t="s">
        <v>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1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8" t="s">
        <v>176</v>
      </c>
      <c r="B1" s="248"/>
      <c r="C1" s="248"/>
      <c r="D1" s="248"/>
      <c r="E1" s="248"/>
      <c r="F1" s="248"/>
      <c r="G1" s="248"/>
      <c r="H1" s="248"/>
      <c r="I1" s="248"/>
      <c r="J1" s="41"/>
      <c r="K1" s="241" t="s">
        <v>188</v>
      </c>
      <c r="L1" s="241"/>
      <c r="M1" s="241"/>
      <c r="N1" s="241"/>
      <c r="O1" s="241"/>
      <c r="P1" s="241"/>
      <c r="Q1" s="241"/>
      <c r="R1" s="241"/>
      <c r="S1" s="241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220</v>
      </c>
      <c r="H2" s="45" t="s">
        <v>223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220</v>
      </c>
      <c r="R2" s="45" t="s">
        <v>223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45.643352200000002</v>
      </c>
      <c r="H3" s="48">
        <f>'1.2 Nettokøb (D)'!H4-'1.4 Udbytter (D)'!H3</f>
        <v>168.68575781999999</v>
      </c>
      <c r="I3" s="48">
        <f>'1.2 Nettokøb (D)'!I4-'1.4 Udbytter (D)'!I3</f>
        <v>-1520.16122412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15.056635</v>
      </c>
      <c r="R3" s="46">
        <f>IFERROR('2.3 Nettokøb (D)'!H4-'1.4 Udbytter (D)'!R3,"")</f>
        <v>14.7937593</v>
      </c>
      <c r="S3" s="177">
        <f>IFERROR('2.3 Nettokøb (D)'!I4-'1.4 Udbytter (D)'!S3,"")</f>
        <v>3.2475763000000022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2010.5944500000001</v>
      </c>
      <c r="H5" s="51">
        <f>'1.2 Nettokøb (D)'!H6-'1.4 Udbytter (D)'!H5</f>
        <v>0.74561999999999995</v>
      </c>
      <c r="I5" s="51">
        <f>'1.2 Nettokøb (D)'!I6-'1.4 Udbytter (D)'!I5</f>
        <v>2031.3286700000001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166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-968.61824324999998</v>
      </c>
      <c r="H6" s="51">
        <f>'1.2 Nettokøb (D)'!H7-'1.4 Udbytter (D)'!H6</f>
        <v>637.42137247999995</v>
      </c>
      <c r="I6" s="51">
        <f>'1.2 Nettokøb (D)'!I7-'1.4 Udbytter (D)'!I6</f>
        <v>-1524.4615148900002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862.14378428999999</v>
      </c>
      <c r="R6" s="46">
        <f>IFERROR('2.3 Nettokøb (D)'!H7-'1.4 Udbytter (D)'!R6,"")</f>
        <v>329.43968008000002</v>
      </c>
      <c r="S6" s="177">
        <f>IFERROR('2.3 Nettokøb (D)'!I7-'1.4 Udbytter (D)'!S6,"")</f>
        <v>1287.8270972600003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-3.84194156</v>
      </c>
      <c r="H7" s="51">
        <f>'1.2 Nettokøb (D)'!H8-'1.4 Udbytter (D)'!H7</f>
        <v>-1.8985700000000001</v>
      </c>
      <c r="I7" s="51">
        <f>'1.2 Nettokøb (D)'!I8-'1.4 Udbytter (D)'!I7</f>
        <v>-126.00236892000001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-641.44953597000006</v>
      </c>
      <c r="H8" s="51">
        <f>'1.2 Nettokøb (D)'!H9-'1.4 Udbytter (D)'!H8</f>
        <v>-78.539155899999997</v>
      </c>
      <c r="I8" s="51">
        <f>'1.2 Nettokøb (D)'!I9-'1.4 Udbytter (D)'!I8</f>
        <v>-2282.5681346399997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-68.324993849999998</v>
      </c>
      <c r="R8" s="46">
        <f>IFERROR('2.3 Nettokøb (D)'!H9-'1.4 Udbytter (D)'!R8,"")</f>
        <v>-42.81599413</v>
      </c>
      <c r="S8" s="177">
        <f>IFERROR('2.3 Nettokøb (D)'!I9-'1.4 Udbytter (D)'!S8,"")</f>
        <v>-861.12476692000007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-108.33744713</v>
      </c>
      <c r="H9" s="51">
        <f>'1.2 Nettokøb (D)'!H10-'1.4 Udbytter (D)'!H9</f>
        <v>-21.119518509999999</v>
      </c>
      <c r="I9" s="51">
        <f>'1.2 Nettokøb (D)'!I10-'1.4 Udbytter (D)'!I9</f>
        <v>-662.65316484999994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-45.529482829999999</v>
      </c>
      <c r="R9" s="46">
        <f>IFERROR('2.3 Nettokøb (D)'!H10-'1.4 Udbytter (D)'!R9,"")</f>
        <v>-0.84593021000000002</v>
      </c>
      <c r="S9" s="177">
        <f>IFERROR('2.3 Nettokøb (D)'!I10-'1.4 Udbytter (D)'!S9,"")</f>
        <v>-189.09820277999998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-4644.1370966000004</v>
      </c>
      <c r="H10" s="51">
        <f>'1.2 Nettokøb (D)'!H11-'1.4 Udbytter (D)'!H10</f>
        <v>-2719.1358696699999</v>
      </c>
      <c r="I10" s="51">
        <f>'1.2 Nettokøb (D)'!I11-'1.4 Udbytter (D)'!I10</f>
        <v>-11240.789724993499</v>
      </c>
      <c r="J10" s="40"/>
      <c r="K10" s="43" t="s">
        <v>165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-9.2040000000000006</v>
      </c>
      <c r="R10" s="46">
        <f>IFERROR('2.3 Nettokøb (D)'!H11-'1.4 Udbytter (D)'!R10,"")</f>
        <v>3.3414999999999999</v>
      </c>
      <c r="S10" s="177">
        <f>IFERROR('2.3 Nettokøb (D)'!I11-'1.4 Udbytter (D)'!S10,"")</f>
        <v>-6.2166369999999986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-8.5818999999999992</v>
      </c>
      <c r="H11" s="51">
        <f>'1.2 Nettokøb (D)'!H12-'1.4 Udbytter (D)'!H11</f>
        <v>-2.6378750000000002</v>
      </c>
      <c r="I11" s="51">
        <f>'1.2 Nettokøb (D)'!I12-'1.4 Udbytter (D)'!I11</f>
        <v>-80.65866029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-3551.9698643940569</v>
      </c>
      <c r="R11" s="46">
        <f>IFERROR('2.3 Nettokøb (D)'!H12-'1.4 Udbytter (D)'!R11,"")</f>
        <v>726.23356942385169</v>
      </c>
      <c r="S11" s="177">
        <f>IFERROR('2.3 Nettokøb (D)'!I12-'1.4 Udbytter (D)'!S11,"")</f>
        <v>-11743.236359947283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-21.973389999999998</v>
      </c>
      <c r="H12" s="51">
        <f>'1.2 Nettokøb (D)'!H13-'1.4 Udbytter (D)'!H12</f>
        <v>-3.0484</v>
      </c>
      <c r="I12" s="51">
        <f>'1.2 Nettokøb (D)'!I13-'1.4 Udbytter (D)'!I12</f>
        <v>-286.58887909999999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-22.085999999999999</v>
      </c>
      <c r="R12" s="46">
        <f>IFERROR('2.3 Nettokøb (D)'!H13-'1.4 Udbytter (D)'!R12,"")</f>
        <v>0</v>
      </c>
      <c r="S12" s="177">
        <f>IFERROR('2.3 Nettokøb (D)'!I13-'1.4 Udbytter (D)'!S12,"")</f>
        <v>-68.609049999999996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-29.2320165</v>
      </c>
      <c r="H13" s="51">
        <f>'1.2 Nettokøb (D)'!H14-'1.4 Udbytter (D)'!H13</f>
        <v>-5.3293086000000001</v>
      </c>
      <c r="I13" s="51">
        <f>'1.2 Nettokøb (D)'!I14-'1.4 Udbytter (D)'!I13</f>
        <v>-245.49193787999999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-815.13797299999999</v>
      </c>
      <c r="R13" s="46">
        <f>IFERROR('2.3 Nettokøb (D)'!H14-'1.4 Udbytter (D)'!R13,"")</f>
        <v>-409.23636599999998</v>
      </c>
      <c r="S13" s="177">
        <f>IFERROR('2.3 Nettokøb (D)'!I14-'1.4 Udbytter (D)'!S13,"")</f>
        <v>-5953.9194010000001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-12.006461890000001</v>
      </c>
      <c r="H14" s="51">
        <f>'1.2 Nettokøb (D)'!H15-'1.4 Udbytter (D)'!H14</f>
        <v>-7.9913999999999996</v>
      </c>
      <c r="I14" s="51">
        <f>'1.2 Nettokøb (D)'!I15-'1.4 Udbytter (D)'!I14</f>
        <v>-109.21516369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-9.4760000000000009</v>
      </c>
      <c r="R14" s="46">
        <f>IFERROR('2.3 Nettokøb (D)'!H15-'1.4 Udbytter (D)'!R14,"")</f>
        <v>-1.272</v>
      </c>
      <c r="S14" s="177">
        <f>IFERROR('2.3 Nettokøb (D)'!I15-'1.4 Udbytter (D)'!S14,"")</f>
        <v>-167.43562499999999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164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31.785567</v>
      </c>
      <c r="R15" s="46">
        <f>IFERROR('2.3 Nettokøb (D)'!H16-'1.4 Udbytter (D)'!R15,"")</f>
        <v>-38.740400000000001</v>
      </c>
      <c r="S15" s="177">
        <f>IFERROR('2.3 Nettokøb (D)'!I16-'1.4 Udbytter (D)'!S15,"")</f>
        <v>398.767133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-137.93863923000001</v>
      </c>
      <c r="H16" s="51">
        <f>'1.2 Nettokøb (D)'!H17-'1.4 Udbytter (D)'!H16</f>
        <v>14.46615869</v>
      </c>
      <c r="I16" s="51">
        <f>'1.2 Nettokøb (D)'!I17-'1.4 Udbytter (D)'!I16</f>
        <v>-2130.4359134199999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-134.57940600000001</v>
      </c>
      <c r="R16" s="46">
        <f>IFERROR('2.3 Nettokøb (D)'!H17-'1.4 Udbytter (D)'!R16,"")</f>
        <v>-88.940875000000005</v>
      </c>
      <c r="S16" s="177">
        <f>IFERROR('2.3 Nettokøb (D)'!I17-'1.4 Udbytter (D)'!S16,"")</f>
        <v>156.80097300000011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-111.67540824</v>
      </c>
      <c r="H17" s="51">
        <f>'1.2 Nettokøb (D)'!H18-'1.4 Udbytter (D)'!H17</f>
        <v>22.830909380000001</v>
      </c>
      <c r="I17" s="51">
        <f>'1.2 Nettokøb (D)'!I18-'1.4 Udbytter (D)'!I17</f>
        <v>51.691319719999996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61.492515519999998</v>
      </c>
      <c r="R17" s="46">
        <f>IFERROR('2.3 Nettokøb (D)'!H18-'1.4 Udbytter (D)'!R17,"")</f>
        <v>0.64161716000000002</v>
      </c>
      <c r="S17" s="177">
        <f>IFERROR('2.3 Nettokøb (D)'!I18-'1.4 Udbytter (D)'!S17,"")</f>
        <v>5.0356807700000008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-3.3649324100000002</v>
      </c>
      <c r="H18" s="51">
        <f>'1.2 Nettokøb (D)'!H19-'1.4 Udbytter (D)'!H18</f>
        <v>-1.38898137</v>
      </c>
      <c r="I18" s="51">
        <f>'1.2 Nettokøb (D)'!I19-'1.4 Udbytter (D)'!I18</f>
        <v>-35.03466538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-2.4993599999999998</v>
      </c>
      <c r="R18" s="46">
        <f>IFERROR('2.3 Nettokøb (D)'!H19-'1.4 Udbytter (D)'!R18,"")</f>
        <v>-0.6159</v>
      </c>
      <c r="S18" s="177">
        <f>IFERROR('2.3 Nettokøb (D)'!I19-'1.4 Udbytter (D)'!S18,"")</f>
        <v>-76.407095999999996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-12.038690000000001</v>
      </c>
      <c r="R19" s="46">
        <f>IFERROR('2.3 Nettokøb (D)'!H20-'1.4 Udbytter (D)'!R19,"")</f>
        <v>4.8002599999999997</v>
      </c>
      <c r="S19" s="177">
        <f>IFERROR('2.3 Nettokøb (D)'!I20-'1.4 Udbytter (D)'!S19,"")</f>
        <v>14.08032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-77.380939190000007</v>
      </c>
      <c r="H20" s="51">
        <f>'1.2 Nettokøb (D)'!H21-'1.4 Udbytter (D)'!H20</f>
        <v>36.347454499999998</v>
      </c>
      <c r="I20" s="51">
        <f>'1.2 Nettokøb (D)'!I21-'1.4 Udbytter (D)'!I20</f>
        <v>29.347877530000005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-132.94849959999999</v>
      </c>
      <c r="R20" s="46">
        <f>IFERROR('2.3 Nettokøb (D)'!H21-'1.4 Udbytter (D)'!R20,"")</f>
        <v>-3.5434853300000002</v>
      </c>
      <c r="S20" s="177">
        <f>IFERROR('2.3 Nettokøb (D)'!I21-'1.4 Udbytter (D)'!S20,"")</f>
        <v>109.72642325000001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-4757.9435019700013</v>
      </c>
      <c r="H21" s="48">
        <f>'1.2 Nettokøb (D)'!H22-'1.4 Udbytter (D)'!H21</f>
        <v>-2129.2775639999995</v>
      </c>
      <c r="I21" s="48">
        <f>'1.2 Nettokøb (D)'!I22-'1.4 Udbytter (D)'!I21</f>
        <v>-16792.356528613498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166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935.63598834000004</v>
      </c>
      <c r="H22" s="51">
        <f>'1.2 Nettokøb (D)'!H23-'1.4 Udbytter (D)'!H22</f>
        <v>1168.7280283499999</v>
      </c>
      <c r="I22" s="51">
        <f>'1.2 Nettokøb (D)'!I23-'1.4 Udbytter (D)'!I22</f>
        <v>4618.0504011900002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283.78340150999998</v>
      </c>
      <c r="R22" s="46">
        <f>IFERROR('2.3 Nettokøb (D)'!H23-'1.4 Udbytter (D)'!R22,"")</f>
        <v>402.13473596</v>
      </c>
      <c r="S22" s="177">
        <f>IFERROR('2.3 Nettokøb (D)'!I23-'1.4 Udbytter (D)'!S22,"")</f>
        <v>2450.1540128000001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1137.24671403</v>
      </c>
      <c r="H23" s="51">
        <f>'1.2 Nettokøb (D)'!H24-'1.4 Udbytter (D)'!H23</f>
        <v>1485.3110014199999</v>
      </c>
      <c r="I23" s="51">
        <f>'1.2 Nettokøb (D)'!I24-'1.4 Udbytter (D)'!I23</f>
        <v>3561.7423908599999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12.1585</v>
      </c>
      <c r="R23" s="46">
        <f>IFERROR('2.3 Nettokøb (D)'!H24-'1.4 Udbytter (D)'!R23,"")</f>
        <v>2.1985999999999999</v>
      </c>
      <c r="S23" s="177">
        <f>IFERROR('2.3 Nettokøb (D)'!I24-'1.4 Udbytter (D)'!S23,"")</f>
        <v>24.233886870000006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-92.060881640000005</v>
      </c>
      <c r="H24" s="51">
        <f>'1.2 Nettokøb (D)'!H25-'1.4 Udbytter (D)'!H24</f>
        <v>495.41895727000002</v>
      </c>
      <c r="I24" s="51">
        <f>'1.2 Nettokøb (D)'!I25-'1.4 Udbytter (D)'!I24</f>
        <v>78.673667630000011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-18.771912180000001</v>
      </c>
      <c r="R24" s="46">
        <f>IFERROR('2.3 Nettokøb (D)'!H25-'1.4 Udbytter (D)'!R24,"")</f>
        <v>18.17322635</v>
      </c>
      <c r="S24" s="177">
        <f>IFERROR('2.3 Nettokøb (D)'!I25-'1.4 Udbytter (D)'!S24,"")</f>
        <v>242.24368399000002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0</v>
      </c>
      <c r="H25" s="51">
        <f>'1.2 Nettokøb (D)'!H26-'1.4 Udbytter (D)'!H25</f>
        <v>-0.44990000000000002</v>
      </c>
      <c r="I25" s="51">
        <f>'1.2 Nettokøb (D)'!I26-'1.4 Udbytter (D)'!I25</f>
        <v>-4.2291088000000006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-553.76659382000003</v>
      </c>
      <c r="R25" s="46">
        <f>IFERROR('2.3 Nettokøb (D)'!H26-'1.4 Udbytter (D)'!R25,"")</f>
        <v>4.9352291700000004</v>
      </c>
      <c r="S25" s="177">
        <f>IFERROR('2.3 Nettokøb (D)'!I26-'1.4 Udbytter (D)'!S25,"")</f>
        <v>731.66616179000005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1980.8218207300001</v>
      </c>
      <c r="H26" s="48">
        <f>'1.2 Nettokøb (D)'!H27-'1.4 Udbytter (D)'!H26</f>
        <v>3149.0080870399997</v>
      </c>
      <c r="I26" s="48">
        <f>'1.2 Nettokøb (D)'!I27-'1.4 Udbytter (D)'!I26</f>
        <v>8254.237350880001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4.0213000000000001</v>
      </c>
      <c r="R26" s="46">
        <f>IFERROR('2.3 Nettokøb (D)'!H27-'1.4 Udbytter (D)'!R26,"")</f>
        <v>0.52085999999999999</v>
      </c>
      <c r="S26" s="177">
        <f>IFERROR('2.3 Nettokøb (D)'!I27-'1.4 Udbytter (D)'!S26,"")</f>
        <v>-87.79024800000002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-217.71295958977493</v>
      </c>
      <c r="H27" s="51">
        <f>'1.2 Nettokøb (D)'!H28-'1.4 Udbytter (D)'!H27</f>
        <v>1618.0800420493051</v>
      </c>
      <c r="I27" s="51">
        <f>'1.2 Nettokøb (D)'!I28-'1.4 Udbytter (D)'!I27</f>
        <v>1276.2769975896952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-154.821022</v>
      </c>
      <c r="R27" s="46">
        <f>IFERROR('2.3 Nettokøb (D)'!H28-'1.4 Udbytter (D)'!R27,"")</f>
        <v>-279.24435</v>
      </c>
      <c r="S27" s="177">
        <f>IFERROR('2.3 Nettokøb (D)'!I28-'1.4 Udbytter (D)'!S27,"")</f>
        <v>-1816.8546780000001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-1291.4854441341272</v>
      </c>
      <c r="H28" s="51">
        <f>'1.2 Nettokøb (D)'!H29-'1.4 Udbytter (D)'!H28</f>
        <v>-1904.9795728029874</v>
      </c>
      <c r="I28" s="51">
        <f>'1.2 Nettokøb (D)'!I29-'1.4 Udbytter (D)'!I28</f>
        <v>-5493.4839025469764</v>
      </c>
      <c r="J28" s="41"/>
      <c r="K28" s="43" t="s">
        <v>98</v>
      </c>
      <c r="L28" s="46"/>
      <c r="M28" s="46"/>
      <c r="N28" s="46"/>
      <c r="O28" s="46">
        <v>0</v>
      </c>
      <c r="P28" s="46" t="s">
        <v>166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-880.97411510992981</v>
      </c>
      <c r="H29" s="51">
        <f>'1.2 Nettokøb (D)'!H30-'1.4 Udbytter (D)'!H29</f>
        <v>105.92806223683912</v>
      </c>
      <c r="I29" s="51">
        <f>'1.2 Nettokøb (D)'!I30-'1.4 Udbytter (D)'!I29</f>
        <v>-3996.9519730103061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-60.161596000000003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-633.75032634000002</v>
      </c>
      <c r="H30" s="51">
        <f>'1.2 Nettokøb (D)'!H31-'1.4 Udbytter (D)'!H30</f>
        <v>-599.54817447999994</v>
      </c>
      <c r="I30" s="51">
        <f>'1.2 Nettokøb (D)'!I31-'1.4 Udbytter (D)'!I30</f>
        <v>-1204.14766936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166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-72.983263059999999</v>
      </c>
      <c r="H31" s="51">
        <f>'1.2 Nettokøb (D)'!H32-'1.4 Udbytter (D)'!H31</f>
        <v>-167.87033746</v>
      </c>
      <c r="I31" s="51">
        <f>'1.2 Nettokøb (D)'!I32-'1.4 Udbytter (D)'!I31</f>
        <v>-1214.99488675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-792.83642699999996</v>
      </c>
      <c r="R31" s="46">
        <f>IFERROR('2.3 Nettokøb (D)'!H32-'1.4 Udbytter (D)'!R31,"")</f>
        <v>79.680831999999995</v>
      </c>
      <c r="S31" s="177">
        <f>IFERROR('2.3 Nettokøb (D)'!I32-'1.4 Udbytter (D)'!S31,"")</f>
        <v>415.3165325000009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-57.389400960000003</v>
      </c>
      <c r="H32" s="51">
        <f>'1.2 Nettokøb (D)'!H33-'1.4 Udbytter (D)'!H32</f>
        <v>19.72255217</v>
      </c>
      <c r="I32" s="51">
        <f>'1.2 Nettokøb (D)'!I33-'1.4 Udbytter (D)'!I32</f>
        <v>114.17488414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-1804.5039508797749</v>
      </c>
      <c r="R32" s="46">
        <f>IFERROR('2.3 Nettokøb (D)'!H33-'1.4 Udbytter (D)'!R32,"")</f>
        <v>-566.80543778069489</v>
      </c>
      <c r="S32" s="177">
        <f>IFERROR('2.3 Nettokøb (D)'!I33-'1.4 Udbytter (D)'!S32,"")</f>
        <v>-1237.5028144303051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-3154.2955091938315</v>
      </c>
      <c r="H33" s="48">
        <f>'1.2 Nettokøb (D)'!H34-'1.4 Udbytter (D)'!H33</f>
        <v>-928.66742828684301</v>
      </c>
      <c r="I33" s="48">
        <f>'1.2 Nettokøb (D)'!I34-'1.4 Udbytter (D)'!I33</f>
        <v>-10519.126549937588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-40.406469999999999</v>
      </c>
      <c r="R33" s="46">
        <f>IFERROR('2.3 Nettokøb (D)'!H34-'1.4 Udbytter (D)'!R33,"")</f>
        <v>71.387900000000002</v>
      </c>
      <c r="S33" s="177">
        <f>IFERROR('2.3 Nettokøb (D)'!I34-'1.4 Udbytter (D)'!S33,"")</f>
        <v>-217.37665795999987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-4.2186684777260002</v>
      </c>
      <c r="R34" s="46">
        <f>IFERROR('2.3 Nettokøb (D)'!H35-'1.4 Udbytter (D)'!R34,"")</f>
        <v>-2.6964105584082998</v>
      </c>
      <c r="S34" s="177">
        <f>IFERROR('2.3 Nettokøb (D)'!I35-'1.4 Udbytter (D)'!S34,"")</f>
        <v>183.51075424409359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-27.768051</v>
      </c>
      <c r="H35" s="48">
        <f>'1.2 Nettokøb (D)'!H36-'1.4 Udbytter (D)'!H35</f>
        <v>968.41939300000001</v>
      </c>
      <c r="I35" s="48">
        <f>'1.2 Nettokøb (D)'!I36-'1.4 Udbytter (D)'!I35</f>
        <v>1761.735799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-95.306594000000004</v>
      </c>
      <c r="R35" s="46">
        <f>IFERROR('2.3 Nettokøb (D)'!H36-'1.4 Udbytter (D)'!R35,"")</f>
        <v>-120.491625</v>
      </c>
      <c r="S35" s="177">
        <f>IFERROR('2.3 Nettokøb (D)'!I36-'1.4 Udbytter (D)'!S35,"")</f>
        <v>-718.988201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-660.85319790772598</v>
      </c>
      <c r="H36" s="51">
        <f>'1.2 Nettokøb (D)'!H37-'1.4 Udbytter (D)'!H36</f>
        <v>421.28140133159172</v>
      </c>
      <c r="I36" s="51">
        <f>'1.2 Nettokøb (D)'!I37-'1.4 Udbytter (D)'!I36</f>
        <v>1376.1895623840933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2.9566499999999998</v>
      </c>
      <c r="R36" s="46">
        <f>IFERROR('2.3 Nettokøb (D)'!H37-'1.4 Udbytter (D)'!R36,"")</f>
        <v>-1.2824</v>
      </c>
      <c r="S36" s="177">
        <f>IFERROR('2.3 Nettokøb (D)'!I37-'1.4 Udbytter (D)'!S36,"")</f>
        <v>57.928420000000003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-397.74569206000001</v>
      </c>
      <c r="H37" s="51">
        <f>'1.2 Nettokøb (D)'!H38-'1.4 Udbytter (D)'!H37</f>
        <v>-39.42627813</v>
      </c>
      <c r="I37" s="51">
        <f>'1.2 Nettokøb (D)'!I38-'1.4 Udbytter (D)'!I37</f>
        <v>1102.82322514</v>
      </c>
      <c r="J37" s="41"/>
      <c r="K37" s="44" t="s">
        <v>210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-13.167154</v>
      </c>
      <c r="R37" s="46">
        <f>IFERROR('2.3 Nettokøb (D)'!H38-'1.4 Udbytter (D)'!R37,"")</f>
        <v>-2.0499890000000036</v>
      </c>
      <c r="S37" s="177">
        <f>IFERROR('2.3 Nettokøb (D)'!I38-'1.4 Udbytter (D)'!S37,"")</f>
        <v>-33.776076000000003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567.73524756999996</v>
      </c>
      <c r="H38" s="51">
        <f>'1.2 Nettokøb (D)'!H39-'1.4 Udbytter (D)'!H38</f>
        <v>447.63095242000003</v>
      </c>
      <c r="I38" s="51">
        <f>'1.2 Nettokøb (D)'!I39-'1.4 Udbytter (D)'!I38</f>
        <v>2662.7607100041996</v>
      </c>
      <c r="J38" s="41"/>
      <c r="K38" s="44" t="s">
        <v>219</v>
      </c>
      <c r="L38" s="46"/>
      <c r="M38" s="46"/>
      <c r="N38" s="46"/>
      <c r="O38" s="46"/>
      <c r="P38" s="46"/>
      <c r="Q38" s="46">
        <f>IFERROR('2.3 Nettokøb (D)'!G39-'1.4 Udbytter (D)'!Q38,"")</f>
        <v>987.15303570000003</v>
      </c>
      <c r="R38" s="46">
        <f>IFERROR('2.3 Nettokøb (D)'!H39-'1.4 Udbytter (D)'!R38,"")</f>
        <v>503.2086147</v>
      </c>
      <c r="S38" s="177">
        <f>IFERROR('2.3 Nettokøb (D)'!I39-'1.4 Udbytter (D)'!S38,"")</f>
        <v>1530.5406504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72.600053810000006</v>
      </c>
      <c r="H39" s="51">
        <f>'1.2 Nettokøb (D)'!H40-'1.4 Udbytter (D)'!H39</f>
        <v>171.75784644000001</v>
      </c>
      <c r="I39" s="51">
        <f>'1.2 Nettokøb (D)'!I40-'1.4 Udbytter (D)'!I39</f>
        <v>-687.66533522594011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392.16402582000001</v>
      </c>
      <c r="R39" s="46">
        <f>IFERROR('2.3 Nettokøb (D)'!H40-'1.4 Udbytter (D)'!R39,"")</f>
        <v>259.83086407000002</v>
      </c>
      <c r="S39" s="177">
        <f>IFERROR('2.3 Nettokøb (D)'!I40-'1.4 Udbytter (D)'!S39,"")</f>
        <v>2146.3080465047601</v>
      </c>
    </row>
    <row r="40" spans="1:19" s="170" customFormat="1" ht="15" customHeight="1" x14ac:dyDescent="0.2">
      <c r="A40" s="47" t="s">
        <v>162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-418.26358858772591</v>
      </c>
      <c r="H40" s="48">
        <f>'1.2 Nettokøb (D)'!H41-'1.4 Udbytter (D)'!H40</f>
        <v>1001.2439220615917</v>
      </c>
      <c r="I40" s="48">
        <f>'1.2 Nettokøb (D)'!I41-'1.4 Udbytter (D)'!I40</f>
        <v>4454.1081623023529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-4.262448</v>
      </c>
      <c r="R40" s="46">
        <f>IFERROR('2.3 Nettokøb (D)'!H41-'1.4 Udbytter (D)'!R40,"")</f>
        <v>-2.6842000000000001</v>
      </c>
      <c r="S40" s="177">
        <f>IFERROR('2.3 Nettokøb (D)'!I41-'1.4 Udbytter (D)'!S40,"")</f>
        <v>46.560851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-886.32648687999995</v>
      </c>
      <c r="H41" s="48">
        <f>'1.2 Nettokøb (D)'!H42-'1.4 Udbytter (D)'!H41</f>
        <v>107.18654316</v>
      </c>
      <c r="I41" s="48">
        <f>'1.2 Nettokøb (D)'!I42-'1.4 Udbytter (D)'!I41</f>
        <v>-538.68954080999993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9.4005556000000006</v>
      </c>
      <c r="R41" s="46">
        <f>IFERROR('2.3 Nettokøb (D)'!H42-'1.4 Udbytter (D)'!R41,"")</f>
        <v>11.481185</v>
      </c>
      <c r="S41" s="177">
        <f>IFERROR('2.3 Nettokøb (D)'!I42-'1.4 Udbytter (D)'!S41,"")</f>
        <v>0.58504580000000317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15.056635</v>
      </c>
      <c r="H42" s="48">
        <f>'1.2 Nettokøb (D)'!H43-'1.4 Udbytter (D)'!H42</f>
        <v>14.7937593</v>
      </c>
      <c r="I42" s="48">
        <f>'1.2 Nettokøb (D)'!I43-'1.4 Udbytter (D)'!I42</f>
        <v>-6.0592198999999951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166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-122.687336</v>
      </c>
      <c r="H43" s="48">
        <f>'1.2 Nettokøb (D)'!H44-'1.4 Udbytter (D)'!H43</f>
        <v>-30.36565306</v>
      </c>
      <c r="I43" s="48">
        <f>'1.2 Nettokøb (D)'!I44-'1.4 Udbytter (D)'!I43</f>
        <v>-1068.77813932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-1289.65975518</v>
      </c>
      <c r="R43" s="46">
        <f>IFERROR('2.3 Nettokøb (D)'!H44-'1.4 Udbytter (D)'!R43,"")</f>
        <v>1359.83004478</v>
      </c>
      <c r="S43" s="177">
        <f>IFERROR('2.3 Nettokøb (D)'!I44-'1.4 Udbytter (D)'!S43,"")</f>
        <v>-733.66123120999964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0</v>
      </c>
      <c r="I44" s="48">
        <f>'1.2 Nettokøb (D)'!I45-'1.4 Udbytter (D)'!I44</f>
        <v>0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-0.42293319000000001</v>
      </c>
      <c r="R44" s="46">
        <f>IFERROR('2.3 Nettokøb (D)'!H45-'1.4 Udbytter (D)'!R44,"")</f>
        <v>0</v>
      </c>
      <c r="S44" s="177">
        <f>IFERROR('2.3 Nettokøb (D)'!I45-'1.4 Udbytter (D)'!S44,"")</f>
        <v>2.4036596100000001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-7325.7626657015589</v>
      </c>
      <c r="H45" s="143">
        <f>H3+H21+H26+H33+H34+H35+H40+H41+H42+H43+H44</f>
        <v>2321.0268170347485</v>
      </c>
      <c r="I45" s="143">
        <f>I3+I21+I26+I33+I34+I35+I40+I41+I42+I43+I44</f>
        <v>-15975.089890518728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-56.322460739999997</v>
      </c>
      <c r="R45" s="46">
        <f>IFERROR('2.3 Nettokøb (D)'!H46-'1.4 Udbytter (D)'!R45,"")</f>
        <v>-20.26767495</v>
      </c>
      <c r="S45" s="177">
        <f>IFERROR('2.3 Nettokøb (D)'!I46-'1.4 Udbytter (D)'!S45,"")</f>
        <v>-557.34313536000002</v>
      </c>
    </row>
    <row r="46" spans="1:19" s="170" customFormat="1" ht="15" customHeight="1" x14ac:dyDescent="0.2">
      <c r="A46" s="24" t="s">
        <v>212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-308.623535</v>
      </c>
      <c r="R46" s="46">
        <f>IFERROR('2.3 Nettokøb (D)'!H47-'1.4 Udbytter (D)'!R46,"")</f>
        <v>107.877388</v>
      </c>
      <c r="S46" s="177">
        <f>IFERROR('2.3 Nettokøb (D)'!I47-'1.4 Udbytter (D)'!S46,"")</f>
        <v>-1250.394123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-7325.7626657015571</v>
      </c>
      <c r="R47" s="143">
        <f>SUM(R3:R46)-R37</f>
        <v>2321.0268170347481</v>
      </c>
      <c r="S47" s="141">
        <f>SUM(S3:S46)-S37</f>
        <v>-15975.08989051872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212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201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9" t="s">
        <v>61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4" t="s">
        <v>211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40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220</v>
      </c>
      <c r="H3" s="119" t="s">
        <v>223</v>
      </c>
      <c r="I3" s="114">
        <v>2018</v>
      </c>
      <c r="J3" s="61">
        <v>2019</v>
      </c>
      <c r="K3" s="61">
        <v>2020</v>
      </c>
      <c r="L3" s="61">
        <v>2021</v>
      </c>
      <c r="M3" s="61" t="s">
        <v>220</v>
      </c>
      <c r="N3" s="180" t="s">
        <v>223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2967.0897414786082</v>
      </c>
      <c r="H4" s="120">
        <v>3084.873415813579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2967.089740366589</v>
      </c>
      <c r="N4" s="103">
        <v>3084.8734170549578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166</v>
      </c>
      <c r="G6" s="50" t="s">
        <v>166</v>
      </c>
      <c r="H6" s="89" t="s">
        <v>166</v>
      </c>
      <c r="I6" s="86">
        <v>736.22973737999996</v>
      </c>
      <c r="J6" s="50"/>
      <c r="K6" s="50"/>
      <c r="L6" s="50" t="s">
        <v>166</v>
      </c>
      <c r="M6" s="50" t="s">
        <v>166</v>
      </c>
      <c r="N6" s="102" t="s">
        <v>166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117729.17490670399</v>
      </c>
      <c r="H7" s="120">
        <v>124451.12737433201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100729.81768673238</v>
      </c>
      <c r="N7" s="103">
        <v>106291.42849758829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13378.239868619999</v>
      </c>
      <c r="H9" s="120">
        <v>14516.02312387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13378.239868619999</v>
      </c>
      <c r="N9" s="103">
        <v>14516.02312387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8470.4604582100001</v>
      </c>
      <c r="H10" s="120">
        <v>9303.7095013899998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8470.4604582100001</v>
      </c>
      <c r="N10" s="103">
        <v>9303.7095013899998</v>
      </c>
    </row>
    <row r="11" spans="1:14" ht="15" customHeight="1" x14ac:dyDescent="0.2">
      <c r="A11" s="102" t="s">
        <v>165</v>
      </c>
      <c r="B11" s="95"/>
      <c r="C11" s="50"/>
      <c r="D11" s="50"/>
      <c r="E11" s="50">
        <v>3155.411666</v>
      </c>
      <c r="F11" s="50">
        <v>4116.4316239999998</v>
      </c>
      <c r="G11" s="51">
        <v>3316.3865810000002</v>
      </c>
      <c r="H11" s="120">
        <v>3674.8123030000002</v>
      </c>
      <c r="I11" s="86"/>
      <c r="J11" s="50"/>
      <c r="K11" s="50">
        <v>3155.1231480000001</v>
      </c>
      <c r="L11" s="50">
        <v>4116.4316239999998</v>
      </c>
      <c r="M11" s="51">
        <v>3316.3865810000002</v>
      </c>
      <c r="N11" s="103">
        <v>3674.8123030000002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389632.31328808184</v>
      </c>
      <c r="H12" s="120">
        <v>417692.04513398476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373345.06262985768</v>
      </c>
      <c r="N12" s="103">
        <v>399685.656081072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258.485951</v>
      </c>
      <c r="H13" s="120">
        <v>277.35401899999999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258.485951</v>
      </c>
      <c r="N13" s="103">
        <v>277.35401899999999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39936.610412000002</v>
      </c>
      <c r="H14" s="120">
        <v>43327.773809999999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25263.836041679999</v>
      </c>
      <c r="N14" s="103">
        <v>27658.264800500001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846.849827</v>
      </c>
      <c r="H15" s="120">
        <v>1006.6643749999999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846.849827</v>
      </c>
      <c r="N15" s="103">
        <v>1006.6643749999999</v>
      </c>
    </row>
    <row r="16" spans="1:14" ht="15" customHeight="1" x14ac:dyDescent="0.2">
      <c r="A16" s="105" t="s">
        <v>164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745.97031200000004</v>
      </c>
      <c r="H16" s="120">
        <v>766.51132900000005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745.97031200000004</v>
      </c>
      <c r="N16" s="103">
        <v>766.51132900000005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19726.93521</v>
      </c>
      <c r="H17" s="120">
        <v>21121.130023000002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18238.399658390001</v>
      </c>
      <c r="N17" s="103">
        <v>19511.983347590001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1370.5363432500001</v>
      </c>
      <c r="H18" s="120">
        <v>1395.74710968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1314.40258311</v>
      </c>
      <c r="N18" s="103">
        <v>1337.9406553199999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498.22015800000003</v>
      </c>
      <c r="H19" s="120">
        <v>566.28786300000002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498.22015800000003</v>
      </c>
      <c r="N19" s="103">
        <v>566.28786300000002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2543.6500230000001</v>
      </c>
      <c r="H20" s="120">
        <v>2694.8476099999998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2543.6500230000001</v>
      </c>
      <c r="N20" s="103">
        <v>2694.8476099999998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13227.26789972</v>
      </c>
      <c r="H21" s="120">
        <v>13545.522659140001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12189.59380466</v>
      </c>
      <c r="N21" s="103">
        <v>12496.18081627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50" t="s">
        <v>166</v>
      </c>
      <c r="H22" s="89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50" t="s">
        <v>166</v>
      </c>
      <c r="N22" s="102" t="s">
        <v>166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114866.97885450993</v>
      </c>
      <c r="H23" s="120">
        <v>122570.49710408119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80837.046293498817</v>
      </c>
      <c r="N23" s="103">
        <v>85852.384357022122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424.48023610000001</v>
      </c>
      <c r="H24" s="120">
        <v>424.62552879999998</v>
      </c>
      <c r="I24" s="86"/>
      <c r="J24" s="50"/>
      <c r="K24" s="50">
        <v>362.77564719503101</v>
      </c>
      <c r="L24" s="50">
        <v>453.066009487325</v>
      </c>
      <c r="M24" s="51">
        <v>424.48023607526699</v>
      </c>
      <c r="N24" s="103">
        <v>424.62552883585499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7451.34215546</v>
      </c>
      <c r="H25" s="120">
        <v>8192.84791821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7451.34215546</v>
      </c>
      <c r="N25" s="103">
        <v>8192.84791821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35818.333783759997</v>
      </c>
      <c r="H26" s="120">
        <v>37516.449060209998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34628.200785330002</v>
      </c>
      <c r="N26" s="103">
        <v>36240.257217509999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7946.7768530000003</v>
      </c>
      <c r="H27" s="120">
        <v>8393.9993709999999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7292.1167210000003</v>
      </c>
      <c r="N27" s="103">
        <v>7702.6052049999998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21782.993751999998</v>
      </c>
      <c r="H28" s="120">
        <v>23131.295107999998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21782.9937531</v>
      </c>
      <c r="N28" s="103">
        <v>23131.295106819998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166</v>
      </c>
      <c r="G29" s="50" t="s">
        <v>166</v>
      </c>
      <c r="H29" s="89" t="s">
        <v>166</v>
      </c>
      <c r="I29" s="86"/>
      <c r="J29" s="50"/>
      <c r="K29" s="50"/>
      <c r="L29" s="50" t="s">
        <v>166</v>
      </c>
      <c r="M29" s="50" t="s">
        <v>166</v>
      </c>
      <c r="N29" s="102" t="s">
        <v>166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292.81581799999998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292.81581790000001</v>
      </c>
      <c r="N30" s="103">
        <v>0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166</v>
      </c>
      <c r="G31" s="50" t="s">
        <v>166</v>
      </c>
      <c r="H31" s="89" t="s">
        <v>166</v>
      </c>
      <c r="I31" s="115">
        <v>173.12094164000001</v>
      </c>
      <c r="J31" s="62">
        <v>264.2732952889038</v>
      </c>
      <c r="K31" s="62"/>
      <c r="L31" s="62" t="s">
        <v>166</v>
      </c>
      <c r="M31" s="50" t="s">
        <v>166</v>
      </c>
      <c r="N31" s="102" t="s">
        <v>166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245909.12493300001</v>
      </c>
      <c r="H32" s="120">
        <v>263696.63809000002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233233.0511632</v>
      </c>
      <c r="N32" s="103">
        <v>249999.69183230001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730675.52938953089</v>
      </c>
      <c r="H33" s="120">
        <v>778510.16726599971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597660.93094677292</v>
      </c>
      <c r="N33" s="103">
        <v>637009.91892328777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254690.07977114001</v>
      </c>
      <c r="H34" s="120">
        <v>265001.64006164001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249797.89854895</v>
      </c>
      <c r="N34" s="103">
        <v>259770.64378365999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1121.2500693051716</v>
      </c>
      <c r="H35" s="120">
        <v>1190.0286474143415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1095.5697711513208</v>
      </c>
      <c r="N35" s="103">
        <v>1160.7652985004108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17431.244538671304</v>
      </c>
      <c r="H36" s="120">
        <v>18514.211078817483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17431.244541455992</v>
      </c>
      <c r="N36" s="103">
        <v>18514.211081950507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620.23913700000003</v>
      </c>
      <c r="H37" s="120">
        <v>674.20463199999995</v>
      </c>
      <c r="I37" s="86"/>
      <c r="J37" s="50"/>
      <c r="K37" s="50">
        <v>722.23816299999999</v>
      </c>
      <c r="L37" s="50">
        <v>680.91304600000001</v>
      </c>
      <c r="M37" s="51">
        <v>620.23913700000003</v>
      </c>
      <c r="N37" s="103">
        <v>674.20463199999995</v>
      </c>
    </row>
    <row r="38" spans="1:14" ht="15" customHeight="1" x14ac:dyDescent="0.2">
      <c r="A38" s="106" t="s">
        <v>200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1178.9177440000001</v>
      </c>
      <c r="H38" s="121">
        <v>1239.5631040000001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1178.9177440000001</v>
      </c>
      <c r="N38" s="106">
        <v>1239.5631040000001</v>
      </c>
    </row>
    <row r="39" spans="1:14" ht="15" customHeight="1" x14ac:dyDescent="0.2">
      <c r="A39" s="106" t="s">
        <v>219</v>
      </c>
      <c r="B39" s="112"/>
      <c r="C39" s="65"/>
      <c r="D39" s="65"/>
      <c r="E39" s="65"/>
      <c r="F39" s="65"/>
      <c r="G39" s="65">
        <v>1018.8815219000001</v>
      </c>
      <c r="H39" s="121">
        <v>1582.1962145</v>
      </c>
      <c r="I39" s="117"/>
      <c r="J39" s="65"/>
      <c r="K39" s="65"/>
      <c r="L39" s="65"/>
      <c r="M39" s="65">
        <v>1018.8815218</v>
      </c>
      <c r="N39" s="106">
        <v>1582.1962145746529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72499.620447380003</v>
      </c>
      <c r="H40" s="120">
        <v>77191.808763749999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62056.477154389999</v>
      </c>
      <c r="N40" s="103">
        <v>66151.970239489994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1052.8167699999999</v>
      </c>
      <c r="H41" s="120">
        <v>1161.6986690000001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1052.8167699999999</v>
      </c>
      <c r="N41" s="103">
        <v>1161.6986690000001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1624.8310455000001</v>
      </c>
      <c r="H42" s="120">
        <v>1681.5256766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1624.831045559017</v>
      </c>
      <c r="N42" s="103">
        <v>1681.525676618425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166</v>
      </c>
      <c r="G43" s="50" t="s">
        <v>166</v>
      </c>
      <c r="H43" s="89" t="s">
        <v>166</v>
      </c>
      <c r="I43" s="118">
        <v>613.27205786000002</v>
      </c>
      <c r="J43" s="66"/>
      <c r="K43" s="66"/>
      <c r="L43" s="66" t="s">
        <v>166</v>
      </c>
      <c r="M43" s="50" t="s">
        <v>166</v>
      </c>
      <c r="N43" s="102" t="s">
        <v>166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65903.217195446792</v>
      </c>
      <c r="H44" s="120">
        <v>70392.011662222125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56346.348073667737</v>
      </c>
      <c r="N44" s="103">
        <v>59050.681522114646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1784.45279809</v>
      </c>
      <c r="H45" s="120">
        <v>1871.9172488900001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112.42103041</v>
      </c>
      <c r="N45" s="103">
        <v>117.93131552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3605.1135991299998</v>
      </c>
      <c r="H46" s="120">
        <v>3767.37483307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3605.1135989228515</v>
      </c>
      <c r="N46" s="103">
        <v>3767.3748332077048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15228.067141</v>
      </c>
      <c r="H47" s="120">
        <v>16326.740845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15203.94151744</v>
      </c>
      <c r="N47" s="103">
        <v>16302.204419739999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2216396.3807899882</v>
      </c>
      <c r="H48" s="149">
        <f>SUM(H4:H47)-H38</f>
        <v>2359216.3074294152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1957675.2259067108</v>
      </c>
      <c r="N48" s="181">
        <f>SUM(N4:N47)-N38</f>
        <v>2081361.5715150172</v>
      </c>
    </row>
    <row r="49" spans="1:14" ht="15" customHeight="1" x14ac:dyDescent="0.2">
      <c r="A49" s="161" t="s">
        <v>202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201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1" t="s">
        <v>159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</row>
  </sheetData>
  <mergeCells count="4">
    <mergeCell ref="A1:N1"/>
    <mergeCell ref="I2:N2"/>
    <mergeCell ref="B2:H2"/>
    <mergeCell ref="A51:N51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9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4" customHeight="1" x14ac:dyDescent="0.2">
      <c r="A2" s="151"/>
      <c r="B2" s="230" t="s">
        <v>17</v>
      </c>
      <c r="C2" s="231"/>
      <c r="D2" s="231"/>
      <c r="E2" s="231"/>
      <c r="F2" s="231"/>
      <c r="G2" s="231"/>
      <c r="H2" s="232"/>
      <c r="I2" s="250" t="s">
        <v>18</v>
      </c>
      <c r="J2" s="226"/>
      <c r="K2" s="226"/>
      <c r="L2" s="226"/>
      <c r="M2" s="226"/>
      <c r="N2" s="226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220</v>
      </c>
      <c r="H3" s="126" t="s">
        <v>223</v>
      </c>
      <c r="I3" s="122">
        <v>2018</v>
      </c>
      <c r="J3" s="68">
        <v>2019</v>
      </c>
      <c r="K3" s="68">
        <v>2020</v>
      </c>
      <c r="L3" s="68">
        <v>2021</v>
      </c>
      <c r="M3" s="69" t="s">
        <v>220</v>
      </c>
      <c r="N3" s="183" t="s">
        <v>223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1663.7890030000001</v>
      </c>
      <c r="H4" s="127">
        <v>1696.635724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1663.7890035999999</v>
      </c>
      <c r="N4" s="101">
        <v>1696.6357238000001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>
        <v>0</v>
      </c>
      <c r="H5" s="127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166</v>
      </c>
      <c r="G6" s="62" t="s">
        <v>166</v>
      </c>
      <c r="H6" s="127" t="s">
        <v>166</v>
      </c>
      <c r="I6" s="86">
        <v>736.22973737999996</v>
      </c>
      <c r="J6" s="50">
        <v>0</v>
      </c>
      <c r="K6" s="50"/>
      <c r="L6" s="50" t="s">
        <v>166</v>
      </c>
      <c r="M6" s="62" t="s">
        <v>166</v>
      </c>
      <c r="N6" s="101" t="s">
        <v>166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113095.427930338</v>
      </c>
      <c r="H7" s="127">
        <v>119511.54463124899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96096.070709618027</v>
      </c>
      <c r="N7" s="101">
        <v>101351.84575501965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166</v>
      </c>
      <c r="H8" s="127" t="s">
        <v>166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166</v>
      </c>
      <c r="N8" s="101" t="s">
        <v>166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13378.239868619999</v>
      </c>
      <c r="H9" s="127">
        <v>14516.02312387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13378.239868619999</v>
      </c>
      <c r="N9" s="101">
        <v>14516.02312387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8470.4604582100001</v>
      </c>
      <c r="H10" s="127">
        <v>9303.7095013899998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8470.4604582100001</v>
      </c>
      <c r="N10" s="101">
        <v>9303.7095013899998</v>
      </c>
    </row>
    <row r="11" spans="1:14" s="182" customFormat="1" ht="15" customHeight="1" x14ac:dyDescent="0.2">
      <c r="A11" s="105" t="s">
        <v>165</v>
      </c>
      <c r="B11" s="95"/>
      <c r="C11" s="50"/>
      <c r="D11" s="50"/>
      <c r="E11" s="50">
        <v>196.447847</v>
      </c>
      <c r="F11" s="50">
        <v>417.17844100000002</v>
      </c>
      <c r="G11" s="62">
        <v>280.859328</v>
      </c>
      <c r="H11" s="127">
        <v>330.71445499999999</v>
      </c>
      <c r="I11" s="86"/>
      <c r="J11" s="50"/>
      <c r="K11" s="50">
        <v>196.43456699999999</v>
      </c>
      <c r="L11" s="50">
        <v>417.17844100000002</v>
      </c>
      <c r="M11" s="62">
        <v>280.859328</v>
      </c>
      <c r="N11" s="101">
        <v>330.71445499999999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199931.86817851849</v>
      </c>
      <c r="H12" s="127">
        <v>212370.5137376964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186011.31657379828</v>
      </c>
      <c r="N12" s="101">
        <v>196917.87064573952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258.485951</v>
      </c>
      <c r="H13" s="127">
        <v>277.35401899999999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258.485951</v>
      </c>
      <c r="N13" s="101">
        <v>277.35401899999999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39936.610412000002</v>
      </c>
      <c r="H14" s="127">
        <v>43327.773809999999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25263.836041679999</v>
      </c>
      <c r="N14" s="101">
        <v>27658.264800500001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846.849827</v>
      </c>
      <c r="H15" s="127">
        <v>1006.6643749999999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846.849827</v>
      </c>
      <c r="N15" s="101">
        <v>1006.6643749999999</v>
      </c>
    </row>
    <row r="16" spans="1:14" s="182" customFormat="1" ht="15" customHeight="1" x14ac:dyDescent="0.2">
      <c r="A16" s="105" t="s">
        <v>164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745.97031200000004</v>
      </c>
      <c r="H16" s="127">
        <v>766.51132900000005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745.97031200000004</v>
      </c>
      <c r="N16" s="101">
        <v>766.51132900000005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18277.708411</v>
      </c>
      <c r="H17" s="127">
        <v>19553.991902000002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16917.8111283</v>
      </c>
      <c r="N17" s="101">
        <v>18084.47712345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1370.5363432500001</v>
      </c>
      <c r="H18" s="127">
        <v>1395.74710968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1314.40258311</v>
      </c>
      <c r="N18" s="101">
        <v>1337.9406553199999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60.847530999999996</v>
      </c>
      <c r="H19" s="127">
        <v>66.590424999999996</v>
      </c>
      <c r="I19" s="86"/>
      <c r="J19" s="50"/>
      <c r="K19" s="50">
        <v>151.15992700000001</v>
      </c>
      <c r="L19" s="50">
        <v>158.390275</v>
      </c>
      <c r="M19" s="62">
        <v>60.847530999999996</v>
      </c>
      <c r="N19" s="101">
        <v>66.590424999999996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2259.0438340000001</v>
      </c>
      <c r="H20" s="127">
        <v>2377.4718750000002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2259.0438340000001</v>
      </c>
      <c r="N20" s="101">
        <v>2377.4718750000002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5645.7335384799999</v>
      </c>
      <c r="H21" s="127">
        <v>6023.0217624899997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5645.7335384799999</v>
      </c>
      <c r="N21" s="101">
        <v>6023.0217624899997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62" t="s">
        <v>166</v>
      </c>
      <c r="H22" s="127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62" t="s">
        <v>166</v>
      </c>
      <c r="N22" s="101" t="s">
        <v>166</v>
      </c>
    </row>
    <row r="23" spans="1:14" s="182" customFormat="1" ht="15" customHeight="1" x14ac:dyDescent="0.2">
      <c r="A23" s="105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106364.31353397964</v>
      </c>
      <c r="H23" s="127">
        <v>113602.43354426761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75463.623815640254</v>
      </c>
      <c r="N23" s="101">
        <v>80279.073123188748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424.48023610000001</v>
      </c>
      <c r="H24" s="127">
        <v>424.62552879999998</v>
      </c>
      <c r="I24" s="86"/>
      <c r="J24" s="50"/>
      <c r="K24" s="50">
        <v>362.77564719503101</v>
      </c>
      <c r="L24" s="50">
        <v>453.066009487325</v>
      </c>
      <c r="M24" s="62">
        <v>424.48023607526699</v>
      </c>
      <c r="N24" s="101">
        <v>424.62552883585499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7451.34215546</v>
      </c>
      <c r="H25" s="127">
        <v>8192.84791821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7451.34215546</v>
      </c>
      <c r="N25" s="101">
        <v>8192.84791821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35818.333783759997</v>
      </c>
      <c r="H26" s="127">
        <v>37516.449060209998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34628.200785330002</v>
      </c>
      <c r="N26" s="101">
        <v>36240.257217509999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7946.7768530000003</v>
      </c>
      <c r="H27" s="127">
        <v>8393.9993709999999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7292.1167210000003</v>
      </c>
      <c r="N27" s="101">
        <v>7702.6052049999998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21782.993751999998</v>
      </c>
      <c r="H28" s="127">
        <v>23131.295107999998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21782.9937531</v>
      </c>
      <c r="N28" s="101">
        <v>23131.295106819998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166</v>
      </c>
      <c r="G29" s="62" t="s">
        <v>166</v>
      </c>
      <c r="H29" s="127" t="s">
        <v>166</v>
      </c>
      <c r="I29" s="86"/>
      <c r="J29" s="50"/>
      <c r="K29" s="50"/>
      <c r="L29" s="50" t="s">
        <v>166</v>
      </c>
      <c r="M29" s="62" t="s">
        <v>166</v>
      </c>
      <c r="N29" s="101" t="s">
        <v>166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292.81581799999998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292.81581790000001</v>
      </c>
      <c r="N30" s="101">
        <v>0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166</v>
      </c>
      <c r="G31" s="62" t="s">
        <v>166</v>
      </c>
      <c r="H31" s="127" t="s">
        <v>166</v>
      </c>
      <c r="I31" s="86">
        <v>173.12094164000001</v>
      </c>
      <c r="J31" s="50">
        <v>264.2732952889038</v>
      </c>
      <c r="K31" s="50"/>
      <c r="L31" s="50" t="s">
        <v>166</v>
      </c>
      <c r="M31" s="62" t="s">
        <v>166</v>
      </c>
      <c r="N31" s="101" t="s">
        <v>166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228151.711209</v>
      </c>
      <c r="H32" s="127">
        <v>244899.795571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217013.37520099999</v>
      </c>
      <c r="N32" s="101">
        <v>232823.99295340001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168600.2420831745</v>
      </c>
      <c r="H33" s="127">
        <v>178042.25186405081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117484.13190303164</v>
      </c>
      <c r="N33" s="101">
        <v>124238.91941722088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21828.623737800001</v>
      </c>
      <c r="H34" s="127">
        <v>23235.445312200001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17515.694553789999</v>
      </c>
      <c r="N34" s="101">
        <v>18608.8268183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1121.2500693051716</v>
      </c>
      <c r="H35" s="127">
        <v>1190.0286474143415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1095.5697711513208</v>
      </c>
      <c r="N35" s="101">
        <v>1160.7652985004108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10027.782797</v>
      </c>
      <c r="H36" s="127">
        <v>10876.344037999999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10027.78279884</v>
      </c>
      <c r="N36" s="101">
        <v>10876.344037659999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620.23913700000003</v>
      </c>
      <c r="H37" s="127">
        <v>674.20463199999995</v>
      </c>
      <c r="I37" s="86"/>
      <c r="J37" s="50"/>
      <c r="K37" s="50">
        <v>722.23816299999999</v>
      </c>
      <c r="L37" s="50">
        <v>680.91304600000001</v>
      </c>
      <c r="M37" s="62">
        <v>620.23913700000003</v>
      </c>
      <c r="N37" s="101">
        <v>674.20463199999995</v>
      </c>
    </row>
    <row r="38" spans="1:14" s="182" customFormat="1" ht="15" customHeight="1" x14ac:dyDescent="0.2">
      <c r="A38" s="129" t="s">
        <v>200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1178.9177440000001</v>
      </c>
      <c r="H38" s="121">
        <v>1239.5631040000001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1178.9177440000001</v>
      </c>
      <c r="N38" s="106">
        <v>1239.5631040000001</v>
      </c>
    </row>
    <row r="39" spans="1:14" s="182" customFormat="1" ht="15" customHeight="1" x14ac:dyDescent="0.2">
      <c r="A39" s="129" t="s">
        <v>219</v>
      </c>
      <c r="B39" s="132"/>
      <c r="C39" s="71"/>
      <c r="D39" s="71"/>
      <c r="E39" s="71"/>
      <c r="F39" s="71"/>
      <c r="G39" s="65">
        <v>1018.8815219000001</v>
      </c>
      <c r="H39" s="121">
        <v>1582.1962145</v>
      </c>
      <c r="I39" s="124"/>
      <c r="J39" s="71"/>
      <c r="K39" s="71"/>
      <c r="L39" s="71"/>
      <c r="M39" s="65">
        <v>1018.8815218</v>
      </c>
      <c r="N39" s="106">
        <v>1582.1962145746529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71556.572216479995</v>
      </c>
      <c r="H40" s="120">
        <v>76157.873616750003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61113.428923489999</v>
      </c>
      <c r="N40" s="101">
        <v>65118.035092409998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1052.8167699999999</v>
      </c>
      <c r="H41" s="127">
        <v>1161.6986690000001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1052.8167699999999</v>
      </c>
      <c r="N41" s="101">
        <v>1161.6986690000001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1624.8310455000001</v>
      </c>
      <c r="H42" s="127">
        <v>1681.5256766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1624.831045559017</v>
      </c>
      <c r="N42" s="101">
        <v>1681.525676618425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166</v>
      </c>
      <c r="G43" s="62" t="s">
        <v>166</v>
      </c>
      <c r="H43" s="127" t="s">
        <v>166</v>
      </c>
      <c r="I43" s="86">
        <v>613.27205786000002</v>
      </c>
      <c r="J43" s="50">
        <v>0</v>
      </c>
      <c r="K43" s="50"/>
      <c r="L43" s="50" t="s">
        <v>166</v>
      </c>
      <c r="M43" s="62" t="s">
        <v>166</v>
      </c>
      <c r="N43" s="101" t="s">
        <v>166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63841.600941479999</v>
      </c>
      <c r="H44" s="127">
        <v>68262.592208260001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54284.731819979999</v>
      </c>
      <c r="N44" s="101">
        <v>56921.26206814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1784.45279809</v>
      </c>
      <c r="H45" s="127">
        <v>1871.9172488900001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112.42103041</v>
      </c>
      <c r="N45" s="101">
        <v>117.93131552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3605.1135991299998</v>
      </c>
      <c r="H46" s="127">
        <v>3767.37483307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3605.1135989228515</v>
      </c>
      <c r="N46" s="101">
        <v>3767.3748332077048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15228.067141</v>
      </c>
      <c r="H47" s="127">
        <v>16326.740845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15203.94151744</v>
      </c>
      <c r="N47" s="101">
        <v>16302.204419739999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1176365.6721255756</v>
      </c>
      <c r="H48" s="149">
        <f>SUM(H4:H47)-H38</f>
        <v>1253515.9076875984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1008322.2495653366</v>
      </c>
      <c r="N48" s="181">
        <f>SUM(N4:N47)-N38</f>
        <v>1072721.081115436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166</v>
      </c>
      <c r="G49" s="62" t="s">
        <v>166</v>
      </c>
      <c r="H49" s="127" t="s">
        <v>166</v>
      </c>
      <c r="I49" s="115">
        <v>712.617929</v>
      </c>
      <c r="J49" s="62">
        <v>908.72022549999997</v>
      </c>
      <c r="K49" s="62"/>
      <c r="L49" s="62" t="s">
        <v>166</v>
      </c>
      <c r="M49" s="62" t="s">
        <v>166</v>
      </c>
      <c r="N49" s="101" t="s">
        <v>166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794.44570100534236</v>
      </c>
      <c r="H50" s="127">
        <v>867.75945471606337</v>
      </c>
      <c r="I50" s="115"/>
      <c r="J50" s="62"/>
      <c r="K50" s="62">
        <v>607.28780300000005</v>
      </c>
      <c r="L50" s="62">
        <v>934.10334260118361</v>
      </c>
      <c r="M50" s="62">
        <v>794.44569983723727</v>
      </c>
      <c r="N50" s="101">
        <v>867.75945401673675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4633.7469763660001</v>
      </c>
      <c r="H51" s="127">
        <v>4939.5827430830004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4633.7469771143506</v>
      </c>
      <c r="N51" s="101">
        <v>4939.582742568633</v>
      </c>
    </row>
    <row r="52" spans="1:14" s="182" customFormat="1" ht="15" customHeight="1" x14ac:dyDescent="0.2">
      <c r="A52" s="105" t="s">
        <v>165</v>
      </c>
      <c r="B52" s="109"/>
      <c r="C52" s="62"/>
      <c r="D52" s="62"/>
      <c r="E52" s="62"/>
      <c r="F52" s="62">
        <v>3699.2531829999998</v>
      </c>
      <c r="G52" s="62">
        <v>3035.5272530000002</v>
      </c>
      <c r="H52" s="127">
        <v>3344.0978479999999</v>
      </c>
      <c r="I52" s="115"/>
      <c r="J52" s="62"/>
      <c r="K52" s="62"/>
      <c r="L52" s="62">
        <v>3699.2531829999998</v>
      </c>
      <c r="M52" s="62">
        <v>3035.5272530000002</v>
      </c>
      <c r="N52" s="101">
        <v>3344.0978479999999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126399.33219487045</v>
      </c>
      <c r="H53" s="127">
        <v>135071.52475887572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126399.33219555194</v>
      </c>
      <c r="N53" s="101">
        <v>135071.52474581645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1449.226799</v>
      </c>
      <c r="H54" s="127">
        <v>1567.138121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1320.5885300899999</v>
      </c>
      <c r="N54" s="101">
        <v>1427.5062241400001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166</v>
      </c>
      <c r="G55" s="62" t="s">
        <v>166</v>
      </c>
      <c r="H55" s="127" t="s">
        <v>166</v>
      </c>
      <c r="I55" s="86">
        <v>1646.9720749999999</v>
      </c>
      <c r="J55" s="50">
        <v>2234.0297860000001</v>
      </c>
      <c r="K55" s="50">
        <v>2481.7989990000001</v>
      </c>
      <c r="L55" s="50" t="s">
        <v>166</v>
      </c>
      <c r="M55" s="62" t="s">
        <v>166</v>
      </c>
      <c r="N55" s="101" t="s">
        <v>166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284.60618899999997</v>
      </c>
      <c r="H56" s="127">
        <v>317.37573500000002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284.60618899999997</v>
      </c>
      <c r="N56" s="101">
        <v>317.37573500000002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7581.5343612400002</v>
      </c>
      <c r="H57" s="127">
        <v>7522.50089665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6543.8602661799996</v>
      </c>
      <c r="N57" s="101">
        <v>6473.1590537800002</v>
      </c>
    </row>
    <row r="58" spans="1:14" s="182" customFormat="1" ht="15" customHeight="1" x14ac:dyDescent="0.2">
      <c r="A58" s="105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2921.0984409100001</v>
      </c>
      <c r="H58" s="127">
        <v>3064.8645993700002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2921.09844075</v>
      </c>
      <c r="N58" s="101">
        <v>3064.8645994200001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17757.413723999998</v>
      </c>
      <c r="H59" s="127">
        <v>18796.842519000002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16219.675962200001</v>
      </c>
      <c r="N59" s="101">
        <v>17175.698878899999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562075.28730635636</v>
      </c>
      <c r="H60" s="127">
        <v>600467.91540194897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480176.79904374125</v>
      </c>
      <c r="N60" s="101">
        <v>512770.9995060669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230938.84670294001</v>
      </c>
      <c r="H61" s="127">
        <v>239713.13865844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230938.84670257001</v>
      </c>
      <c r="N61" s="101">
        <v>239713.13865981999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166</v>
      </c>
      <c r="G62" s="62" t="s">
        <v>166</v>
      </c>
      <c r="H62" s="127" t="s">
        <v>166</v>
      </c>
      <c r="I62" s="115"/>
      <c r="J62" s="62"/>
      <c r="K62" s="62"/>
      <c r="L62" s="62" t="s">
        <v>166</v>
      </c>
      <c r="M62" s="62" t="s">
        <v>166</v>
      </c>
      <c r="N62" s="101" t="s">
        <v>166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7403.4617416713045</v>
      </c>
      <c r="H63" s="127">
        <v>7637.867040817483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7403.4617426159912</v>
      </c>
      <c r="N63" s="101">
        <v>7637.8670442905086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943.04823090000002</v>
      </c>
      <c r="H64" s="127">
        <v>1033.9351469999999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943.04823090000002</v>
      </c>
      <c r="N64" s="101">
        <v>1033.93514708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1563.3112216223992</v>
      </c>
      <c r="H65" s="127">
        <v>1629.6292985660823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1563.3112215778795</v>
      </c>
      <c r="N65" s="101">
        <v>1629.6292988131879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/>
      <c r="H66" s="127"/>
      <c r="I66" s="115">
        <v>1546.9305647000001</v>
      </c>
      <c r="J66" s="62">
        <v>640.76029370000003</v>
      </c>
      <c r="K66" s="62"/>
      <c r="L66" s="62"/>
      <c r="M66" s="62"/>
      <c r="N66" s="101"/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967780.88684288191</v>
      </c>
      <c r="H67" s="144">
        <f>SUM(H49:H66)</f>
        <v>1025974.1722224673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883178.34845512873</v>
      </c>
      <c r="N67" s="141">
        <f>SUM(N49:N66)</f>
        <v>935467.13893771241</v>
      </c>
    </row>
    <row r="68" spans="1:14" s="182" customFormat="1" ht="15" customHeight="1" x14ac:dyDescent="0.2">
      <c r="A68" s="105" t="s">
        <v>167</v>
      </c>
      <c r="B68" s="109"/>
      <c r="C68" s="62"/>
      <c r="D68" s="62"/>
      <c r="E68" s="62">
        <v>267.78658486533323</v>
      </c>
      <c r="F68" s="62">
        <v>587.58178290195383</v>
      </c>
      <c r="G68" s="62">
        <v>508.85503747326595</v>
      </c>
      <c r="H68" s="127">
        <v>520.4782370975156</v>
      </c>
      <c r="I68" s="115"/>
      <c r="J68" s="62"/>
      <c r="K68" s="62">
        <v>267.78658486533323</v>
      </c>
      <c r="L68" s="62">
        <v>587.58178540105507</v>
      </c>
      <c r="M68" s="62">
        <v>508.85503692935185</v>
      </c>
      <c r="N68" s="101">
        <v>520.47823923822079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63301.112914692938</v>
      </c>
      <c r="H69" s="127">
        <v>70250.006637412676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60934.41386050747</v>
      </c>
      <c r="N69" s="101">
        <v>67696.260689516013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>
        <v>0</v>
      </c>
      <c r="G70" s="62">
        <v>0</v>
      </c>
      <c r="H70" s="127">
        <v>0</v>
      </c>
      <c r="I70" s="115">
        <v>23.389716532656792</v>
      </c>
      <c r="J70" s="62">
        <v>10.779811616623297</v>
      </c>
      <c r="K70" s="62">
        <v>0</v>
      </c>
      <c r="L70" s="62">
        <v>0</v>
      </c>
      <c r="M70" s="62">
        <v>0</v>
      </c>
      <c r="N70" s="101">
        <v>0</v>
      </c>
    </row>
    <row r="71" spans="1:14" s="182" customFormat="1" ht="15" customHeight="1" x14ac:dyDescent="0.2">
      <c r="A71" s="105" t="s">
        <v>163</v>
      </c>
      <c r="B71" s="109"/>
      <c r="C71" s="62"/>
      <c r="D71" s="62"/>
      <c r="E71" s="62"/>
      <c r="F71" s="62">
        <v>468.00159600000001</v>
      </c>
      <c r="G71" s="62">
        <v>437.37262700000002</v>
      </c>
      <c r="H71" s="127">
        <v>499.69743799999998</v>
      </c>
      <c r="I71" s="115"/>
      <c r="J71" s="62"/>
      <c r="K71" s="62"/>
      <c r="L71" s="62">
        <v>468.00159600000001</v>
      </c>
      <c r="M71" s="62">
        <v>437.37262700000002</v>
      </c>
      <c r="N71" s="101">
        <v>499.69743799999998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5581.5668796202744</v>
      </c>
      <c r="H72" s="127">
        <v>5903.1989604435857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2452.3240371085653</v>
      </c>
      <c r="N72" s="101">
        <v>2508.4466344133657</v>
      </c>
    </row>
    <row r="73" spans="1:14" s="182" customFormat="1" ht="15" customHeight="1" x14ac:dyDescent="0.2">
      <c r="A73" s="105" t="s">
        <v>221</v>
      </c>
      <c r="B73" s="109"/>
      <c r="C73" s="62"/>
      <c r="D73" s="62"/>
      <c r="E73" s="62"/>
      <c r="F73" s="62"/>
      <c r="G73" s="62">
        <v>1922.6093304000001</v>
      </c>
      <c r="H73" s="127">
        <v>2053.0560909999999</v>
      </c>
      <c r="I73" s="115"/>
      <c r="J73" s="62"/>
      <c r="K73" s="62"/>
      <c r="L73" s="62"/>
      <c r="M73" s="62">
        <v>1343.35729259</v>
      </c>
      <c r="N73" s="101">
        <v>1448.6783055400001</v>
      </c>
    </row>
    <row r="74" spans="1:14" s="182" customFormat="1" ht="15" customHeight="1" x14ac:dyDescent="0.2">
      <c r="A74" s="105" t="s">
        <v>157</v>
      </c>
      <c r="B74" s="109"/>
      <c r="C74" s="62"/>
      <c r="D74" s="62"/>
      <c r="E74" s="62"/>
      <c r="F74" s="62">
        <v>0</v>
      </c>
      <c r="G74" s="62">
        <v>0</v>
      </c>
      <c r="H74" s="127">
        <v>0</v>
      </c>
      <c r="I74" s="115"/>
      <c r="J74" s="62"/>
      <c r="K74" s="62"/>
      <c r="L74" s="62">
        <v>0</v>
      </c>
      <c r="M74" s="62">
        <v>0</v>
      </c>
      <c r="N74" s="101">
        <v>0</v>
      </c>
    </row>
    <row r="75" spans="1:14" s="182" customFormat="1" ht="15" customHeight="1" x14ac:dyDescent="0.2">
      <c r="A75" s="105" t="s">
        <v>130</v>
      </c>
      <c r="B75" s="109">
        <v>2977.2609624374113</v>
      </c>
      <c r="C75" s="62">
        <v>1363.9302645197281</v>
      </c>
      <c r="D75" s="62">
        <v>1213.3863750924158</v>
      </c>
      <c r="E75" s="62">
        <v>1040.2624664255102</v>
      </c>
      <c r="F75" s="62">
        <v>677.42721419519648</v>
      </c>
      <c r="G75" s="62">
        <v>498.30503234438748</v>
      </c>
      <c r="H75" s="127">
        <v>499.79015539604177</v>
      </c>
      <c r="I75" s="115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498.30503210985739</v>
      </c>
      <c r="N75" s="101">
        <v>499.79015516145603</v>
      </c>
    </row>
    <row r="76" spans="1:14" s="182" customFormat="1" ht="15" customHeight="1" x14ac:dyDescent="0.2">
      <c r="A76" s="147" t="s">
        <v>204</v>
      </c>
      <c r="B76" s="142">
        <v>55924.045016448821</v>
      </c>
      <c r="C76" s="143">
        <v>58172.573483098859</v>
      </c>
      <c r="D76" s="143">
        <v>70094.615572567433</v>
      </c>
      <c r="E76" s="143">
        <v>71278.814156212407</v>
      </c>
      <c r="F76" s="143">
        <v>83092.047279989216</v>
      </c>
      <c r="G76" s="143">
        <f>SUM(G68:G75)</f>
        <v>72249.821821530859</v>
      </c>
      <c r="H76" s="144">
        <f>SUM(H68:H75)</f>
        <v>79726.227519349821</v>
      </c>
      <c r="I76" s="145">
        <v>54329.153071308501</v>
      </c>
      <c r="J76" s="143">
        <v>63645.535990672317</v>
      </c>
      <c r="K76" s="143">
        <v>65200.324422409583</v>
      </c>
      <c r="L76" s="143">
        <v>76533.387677678547</v>
      </c>
      <c r="M76" s="143">
        <f>SUM(M68:M75)</f>
        <v>66174.627886245231</v>
      </c>
      <c r="N76" s="141">
        <f>SUM(N68:N75)</f>
        <v>73173.351461869068</v>
      </c>
    </row>
    <row r="77" spans="1:14" s="182" customFormat="1" ht="15" customHeight="1" x14ac:dyDescent="0.2">
      <c r="A77" s="29" t="s">
        <v>202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184"/>
    </row>
    <row r="78" spans="1:14" s="182" customFormat="1" ht="15" customHeight="1" thickBot="1" x14ac:dyDescent="0.25">
      <c r="A78" s="21" t="s">
        <v>201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185"/>
    </row>
    <row r="79" spans="1:14" s="182" customFormat="1" ht="15" customHeight="1" x14ac:dyDescent="0.2">
      <c r="A79" s="252" t="s">
        <v>159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4"/>
    </row>
  </sheetData>
  <mergeCells count="4">
    <mergeCell ref="A1:N1"/>
    <mergeCell ref="I2:N2"/>
    <mergeCell ref="A79:N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4" t="s">
        <v>187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4" customHeight="1" x14ac:dyDescent="0.2">
      <c r="A2" s="153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220</v>
      </c>
      <c r="H3" s="72" t="s">
        <v>223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220</v>
      </c>
      <c r="N3" s="72" t="s">
        <v>223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15.056635</v>
      </c>
      <c r="H4" s="46">
        <v>14.795427999999999</v>
      </c>
      <c r="I4" s="138">
        <v>33.385105000000003</v>
      </c>
      <c r="J4" s="136">
        <v>402.95310899999998</v>
      </c>
      <c r="K4" s="46">
        <v>464.80920700000001</v>
      </c>
      <c r="L4" s="46">
        <v>284.76484799999997</v>
      </c>
      <c r="M4" s="46">
        <v>15.056635</v>
      </c>
      <c r="N4" s="46">
        <v>14.795427999999999</v>
      </c>
      <c r="O4" s="177">
        <v>33.385105000000003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166</v>
      </c>
      <c r="G6" s="46" t="s">
        <v>166</v>
      </c>
      <c r="H6" s="46" t="s">
        <v>166</v>
      </c>
      <c r="I6" s="138" t="s">
        <v>166</v>
      </c>
      <c r="J6" s="136"/>
      <c r="K6" s="46"/>
      <c r="L6" s="46" t="s">
        <v>166</v>
      </c>
      <c r="M6" s="46" t="s">
        <v>166</v>
      </c>
      <c r="N6" s="46" t="s">
        <v>166</v>
      </c>
      <c r="O6" s="177" t="s">
        <v>166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862.14378428999999</v>
      </c>
      <c r="H7" s="46">
        <v>329.43968008000002</v>
      </c>
      <c r="I7" s="138">
        <v>5804.55856116</v>
      </c>
      <c r="J7" s="136">
        <v>11372.471489423</v>
      </c>
      <c r="K7" s="46">
        <v>9322.7122763320003</v>
      </c>
      <c r="L7" s="46">
        <v>7965.3648746959998</v>
      </c>
      <c r="M7" s="46">
        <v>1052.5718425099999</v>
      </c>
      <c r="N7" s="46">
        <v>155.158518670001</v>
      </c>
      <c r="O7" s="177">
        <v>4845.5356367410604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166</v>
      </c>
      <c r="H8" s="46" t="s">
        <v>166</v>
      </c>
      <c r="I8" s="138" t="s">
        <v>166</v>
      </c>
      <c r="J8" s="136">
        <v>465.71181976000003</v>
      </c>
      <c r="K8" s="46">
        <v>433.67445982999999</v>
      </c>
      <c r="L8" s="46">
        <v>-412.44758101000002</v>
      </c>
      <c r="M8" s="46" t="s">
        <v>166</v>
      </c>
      <c r="N8" s="46" t="s">
        <v>166</v>
      </c>
      <c r="O8" s="177" t="s">
        <v>166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-68.324993849999998</v>
      </c>
      <c r="H9" s="46">
        <v>-42.81599413</v>
      </c>
      <c r="I9" s="138">
        <v>-23.522646909999999</v>
      </c>
      <c r="J9" s="136">
        <v>3409.5925940000002</v>
      </c>
      <c r="K9" s="46">
        <v>2564.6325378000001</v>
      </c>
      <c r="L9" s="46">
        <v>274.59062427999999</v>
      </c>
      <c r="M9" s="46">
        <v>-68.324993849999998</v>
      </c>
      <c r="N9" s="46">
        <v>-42.81599413</v>
      </c>
      <c r="O9" s="177">
        <v>-23.522646909999999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-45.529482829999999</v>
      </c>
      <c r="H10" s="46">
        <v>-0.84593021000000002</v>
      </c>
      <c r="I10" s="138">
        <v>138.22106022</v>
      </c>
      <c r="J10" s="136">
        <v>-273.46895532999997</v>
      </c>
      <c r="K10" s="46">
        <v>891.17478613000003</v>
      </c>
      <c r="L10" s="46">
        <v>836.68722609999998</v>
      </c>
      <c r="M10" s="46">
        <v>-45.529482829999999</v>
      </c>
      <c r="N10" s="46">
        <v>-0.84593021000000002</v>
      </c>
      <c r="O10" s="177">
        <v>138.22106022</v>
      </c>
    </row>
    <row r="11" spans="1:15" s="182" customFormat="1" ht="15" customHeight="1" x14ac:dyDescent="0.2">
      <c r="A11" s="105" t="s">
        <v>165</v>
      </c>
      <c r="B11" s="134"/>
      <c r="C11" s="46"/>
      <c r="D11" s="46"/>
      <c r="E11" s="46">
        <v>48.693629999999999</v>
      </c>
      <c r="F11" s="46">
        <v>156.145475</v>
      </c>
      <c r="G11" s="46">
        <v>-9.2040000000000006</v>
      </c>
      <c r="H11" s="46">
        <v>3.3414999999999999</v>
      </c>
      <c r="I11" s="138">
        <v>31.406419</v>
      </c>
      <c r="J11" s="136"/>
      <c r="K11" s="46">
        <v>48.693629999999999</v>
      </c>
      <c r="L11" s="46">
        <v>156.145475</v>
      </c>
      <c r="M11" s="46">
        <v>-9.2040000000000006</v>
      </c>
      <c r="N11" s="46">
        <v>3.3414999999999999</v>
      </c>
      <c r="O11" s="177">
        <v>31.406419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-3551.9698643940569</v>
      </c>
      <c r="H12" s="46">
        <v>726.23356942385169</v>
      </c>
      <c r="I12" s="138">
        <v>-4255.403397547283</v>
      </c>
      <c r="J12" s="136">
        <v>-8619.4590026619007</v>
      </c>
      <c r="K12" s="46">
        <v>-3058.9087946768482</v>
      </c>
      <c r="L12" s="46">
        <v>690.28282460627872</v>
      </c>
      <c r="M12" s="46">
        <v>-3151.106774072613</v>
      </c>
      <c r="N12" s="46">
        <v>-25.632317957564236</v>
      </c>
      <c r="O12" s="177">
        <v>-4129.7304953062458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-22.085999999999999</v>
      </c>
      <c r="H13" s="46">
        <v>0</v>
      </c>
      <c r="I13" s="138">
        <v>-68.609049999999996</v>
      </c>
      <c r="J13" s="136">
        <v>6.3620210000000004</v>
      </c>
      <c r="K13" s="46">
        <v>45.470066000000003</v>
      </c>
      <c r="L13" s="46">
        <v>0.40394999999999998</v>
      </c>
      <c r="M13" s="46">
        <v>-22.085999999999999</v>
      </c>
      <c r="N13" s="46">
        <v>0</v>
      </c>
      <c r="O13" s="177">
        <v>-68.609049999999996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-815.13797299999999</v>
      </c>
      <c r="H14" s="46">
        <v>-409.23636599999998</v>
      </c>
      <c r="I14" s="138">
        <v>-5699.6842969999998</v>
      </c>
      <c r="J14" s="136">
        <v>4393.7006039999997</v>
      </c>
      <c r="K14" s="46">
        <v>6287.6394799999998</v>
      </c>
      <c r="L14" s="46">
        <v>-3814.3364630000001</v>
      </c>
      <c r="M14" s="46">
        <v>-463.35998699999999</v>
      </c>
      <c r="N14" s="46">
        <v>-42.620606000000002</v>
      </c>
      <c r="O14" s="177">
        <v>-3040.5270310000001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-9.4760000000000009</v>
      </c>
      <c r="H15" s="46">
        <v>-1.272</v>
      </c>
      <c r="I15" s="138">
        <v>-40.205345999999999</v>
      </c>
      <c r="J15" s="136">
        <v>-432.79768000000001</v>
      </c>
      <c r="K15" s="46">
        <v>-221.72614300000001</v>
      </c>
      <c r="L15" s="46">
        <v>-118.862127</v>
      </c>
      <c r="M15" s="46">
        <v>-9.4760000000000009</v>
      </c>
      <c r="N15" s="46">
        <v>-1.272</v>
      </c>
      <c r="O15" s="177">
        <v>-40.205345999999999</v>
      </c>
    </row>
    <row r="16" spans="1:15" s="182" customFormat="1" ht="15" customHeight="1" x14ac:dyDescent="0.2">
      <c r="A16" s="105" t="s">
        <v>164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31.785567</v>
      </c>
      <c r="H16" s="46">
        <v>-38.740400000000001</v>
      </c>
      <c r="I16" s="138">
        <v>408.104041</v>
      </c>
      <c r="J16" s="136">
        <v>-14.569832</v>
      </c>
      <c r="K16" s="46">
        <v>-93.165228999999997</v>
      </c>
      <c r="L16" s="46">
        <v>158.770096</v>
      </c>
      <c r="M16" s="46">
        <v>31.785567</v>
      </c>
      <c r="N16" s="46">
        <v>-38.740400000000001</v>
      </c>
      <c r="O16" s="177">
        <v>408.104041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-134.57940600000001</v>
      </c>
      <c r="H17" s="46">
        <v>-88.940875000000005</v>
      </c>
      <c r="I17" s="138">
        <v>1576.1190730000001</v>
      </c>
      <c r="J17" s="136">
        <v>-78.122062</v>
      </c>
      <c r="K17" s="46">
        <v>496.16194000000002</v>
      </c>
      <c r="L17" s="46">
        <v>3724.9721650000001</v>
      </c>
      <c r="M17" s="46">
        <v>-129.93808200000001</v>
      </c>
      <c r="N17" s="46">
        <v>-88.940875000000005</v>
      </c>
      <c r="O17" s="177">
        <v>1580.7603979999999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61.492515519999998</v>
      </c>
      <c r="H18" s="46">
        <v>0.64161716000000002</v>
      </c>
      <c r="I18" s="138">
        <v>16.027355270000001</v>
      </c>
      <c r="J18" s="136">
        <v>-282.16742877000001</v>
      </c>
      <c r="K18" s="46">
        <v>-343.93104889</v>
      </c>
      <c r="L18" s="46">
        <v>-191.26549363000001</v>
      </c>
      <c r="M18" s="46">
        <v>89.935730230000004</v>
      </c>
      <c r="N18" s="46">
        <v>0.86532116000000003</v>
      </c>
      <c r="O18" s="177">
        <v>101.56680968000001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-2.4993599999999998</v>
      </c>
      <c r="H19" s="46">
        <v>-0.6159</v>
      </c>
      <c r="I19" s="138">
        <v>-62.991695999999997</v>
      </c>
      <c r="J19" s="136"/>
      <c r="K19" s="46">
        <v>62.904229999999998</v>
      </c>
      <c r="L19" s="46">
        <v>-19.507231000000001</v>
      </c>
      <c r="M19" s="46">
        <v>-2.4993599999999998</v>
      </c>
      <c r="N19" s="46">
        <v>-0.6159</v>
      </c>
      <c r="O19" s="177">
        <v>-62.991695999999997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-12.038690000000001</v>
      </c>
      <c r="H20" s="46">
        <v>4.8002599999999997</v>
      </c>
      <c r="I20" s="138">
        <v>56.091695000000001</v>
      </c>
      <c r="J20" s="136">
        <v>-1719.233383</v>
      </c>
      <c r="K20" s="46">
        <v>347.97572700000001</v>
      </c>
      <c r="L20" s="46">
        <v>299.442475</v>
      </c>
      <c r="M20" s="46">
        <v>-12.038690000000001</v>
      </c>
      <c r="N20" s="46">
        <v>4.8002599999999997</v>
      </c>
      <c r="O20" s="177">
        <v>56.091695000000001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-132.94849959999999</v>
      </c>
      <c r="H21" s="46">
        <v>-3.5434853300000002</v>
      </c>
      <c r="I21" s="138">
        <v>139.32908280000001</v>
      </c>
      <c r="J21" s="136">
        <v>391.19179606</v>
      </c>
      <c r="K21" s="46">
        <v>1384.5314739099999</v>
      </c>
      <c r="L21" s="46">
        <v>1859.26447687</v>
      </c>
      <c r="M21" s="46">
        <v>-132.94849959999999</v>
      </c>
      <c r="N21" s="46">
        <v>-3.5434853300000002</v>
      </c>
      <c r="O21" s="177">
        <v>139.32908280000001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166</v>
      </c>
      <c r="G22" s="46" t="s">
        <v>166</v>
      </c>
      <c r="H22" s="46" t="s">
        <v>166</v>
      </c>
      <c r="I22" s="138" t="s">
        <v>166</v>
      </c>
      <c r="J22" s="136">
        <v>22.422239999999999</v>
      </c>
      <c r="K22" s="46">
        <v>62.904229999999998</v>
      </c>
      <c r="L22" s="46" t="s">
        <v>166</v>
      </c>
      <c r="M22" s="46" t="s">
        <v>166</v>
      </c>
      <c r="N22" s="46" t="s">
        <v>166</v>
      </c>
      <c r="O22" s="177" t="s">
        <v>166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283.78340150999998</v>
      </c>
      <c r="H23" s="46">
        <v>402.13473596</v>
      </c>
      <c r="I23" s="138">
        <v>5427.9278155000002</v>
      </c>
      <c r="J23" s="136">
        <v>4800.5795491640993</v>
      </c>
      <c r="K23" s="46">
        <v>5995.3517291974304</v>
      </c>
      <c r="L23" s="46">
        <v>5459.5123432986684</v>
      </c>
      <c r="M23" s="46">
        <v>613.95704494999995</v>
      </c>
      <c r="N23" s="46">
        <v>203.61511057000001</v>
      </c>
      <c r="O23" s="177">
        <v>4811.87232004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12.1585</v>
      </c>
      <c r="H24" s="46">
        <v>2.1985999999999999</v>
      </c>
      <c r="I24" s="138">
        <v>81.166571070000003</v>
      </c>
      <c r="J24" s="136"/>
      <c r="K24" s="46">
        <v>39.106697330000003</v>
      </c>
      <c r="L24" s="46">
        <v>34.900731999999998</v>
      </c>
      <c r="M24" s="46">
        <v>12.1585</v>
      </c>
      <c r="N24" s="46">
        <v>2.1985999999999999</v>
      </c>
      <c r="O24" s="177">
        <v>81.166571070000003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-18.771912180000001</v>
      </c>
      <c r="H25" s="46">
        <v>18.17322635</v>
      </c>
      <c r="I25" s="138">
        <v>268.25277819000002</v>
      </c>
      <c r="J25" s="136">
        <v>584.13243107000005</v>
      </c>
      <c r="K25" s="46">
        <v>852.91590238000003</v>
      </c>
      <c r="L25" s="46">
        <v>1750.35521068</v>
      </c>
      <c r="M25" s="46">
        <v>-18.771912180000001</v>
      </c>
      <c r="N25" s="46">
        <v>18.17322635</v>
      </c>
      <c r="O25" s="177">
        <v>268.25277819000002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-553.76659382000003</v>
      </c>
      <c r="H26" s="46">
        <v>4.9352291700000004</v>
      </c>
      <c r="I26" s="138">
        <v>1557.2438125900001</v>
      </c>
      <c r="J26" s="136">
        <v>7313.5645666</v>
      </c>
      <c r="K26" s="46">
        <v>9694.4121120399996</v>
      </c>
      <c r="L26" s="46">
        <v>-8038.9890262899999</v>
      </c>
      <c r="M26" s="46">
        <v>-291.20307993</v>
      </c>
      <c r="N26" s="46">
        <v>-44.755734510000003</v>
      </c>
      <c r="O26" s="177">
        <v>-840.72455896999998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4.0213000000000001</v>
      </c>
      <c r="H27" s="46">
        <v>0.52085999999999999</v>
      </c>
      <c r="I27" s="138">
        <v>266.44016499999998</v>
      </c>
      <c r="J27" s="136">
        <v>283.94693699999999</v>
      </c>
      <c r="K27" s="46">
        <v>465.29885200000001</v>
      </c>
      <c r="L27" s="46">
        <v>1178.0732129999999</v>
      </c>
      <c r="M27" s="46">
        <v>6.86843</v>
      </c>
      <c r="N27" s="46">
        <v>0.52085999999999999</v>
      </c>
      <c r="O27" s="177">
        <v>261.45810899999998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-154.821022</v>
      </c>
      <c r="H28" s="46">
        <v>-279.24435</v>
      </c>
      <c r="I28" s="138">
        <v>-231.92440400000001</v>
      </c>
      <c r="J28" s="136">
        <v>1067.698361</v>
      </c>
      <c r="K28" s="46">
        <v>956.36721699999998</v>
      </c>
      <c r="L28" s="46">
        <v>-1984.498767</v>
      </c>
      <c r="M28" s="46">
        <v>-154.821022</v>
      </c>
      <c r="N28" s="46">
        <v>-279.24435</v>
      </c>
      <c r="O28" s="177">
        <v>-231.924103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166</v>
      </c>
      <c r="G29" s="46" t="s">
        <v>166</v>
      </c>
      <c r="H29" s="46" t="s">
        <v>166</v>
      </c>
      <c r="I29" s="138" t="s">
        <v>166</v>
      </c>
      <c r="J29" s="136"/>
      <c r="K29" s="46"/>
      <c r="L29" s="46" t="s">
        <v>166</v>
      </c>
      <c r="M29" s="46" t="s">
        <v>166</v>
      </c>
      <c r="N29" s="46" t="s">
        <v>166</v>
      </c>
      <c r="O29" s="177" t="s">
        <v>166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-60.161596000000003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-60.161596000000003</v>
      </c>
      <c r="N30" s="46">
        <v>0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166</v>
      </c>
      <c r="G31" s="46" t="s">
        <v>166</v>
      </c>
      <c r="H31" s="46" t="s">
        <v>166</v>
      </c>
      <c r="I31" s="138" t="s">
        <v>166</v>
      </c>
      <c r="J31" s="136">
        <v>61.223360059999997</v>
      </c>
      <c r="K31" s="46"/>
      <c r="L31" s="46" t="s">
        <v>166</v>
      </c>
      <c r="M31" s="46" t="s">
        <v>166</v>
      </c>
      <c r="N31" s="46" t="s">
        <v>166</v>
      </c>
      <c r="O31" s="177" t="s">
        <v>166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-792.83642699999996</v>
      </c>
      <c r="H32" s="46">
        <v>79.680831999999995</v>
      </c>
      <c r="I32" s="138">
        <v>12601.258443000001</v>
      </c>
      <c r="J32" s="136">
        <v>5508.8204290000003</v>
      </c>
      <c r="K32" s="46">
        <v>19887.216179999999</v>
      </c>
      <c r="L32" s="46">
        <v>25876.511166740001</v>
      </c>
      <c r="M32" s="46">
        <v>-1122.693088</v>
      </c>
      <c r="N32" s="46">
        <v>-84.754013</v>
      </c>
      <c r="O32" s="177">
        <v>9821.5115370000003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-1804.5039508797749</v>
      </c>
      <c r="H33" s="46">
        <v>-566.80543778069489</v>
      </c>
      <c r="I33" s="138">
        <v>2484.194048529695</v>
      </c>
      <c r="J33" s="136">
        <v>8126.5970526188348</v>
      </c>
      <c r="K33" s="46">
        <v>5209.8321743293336</v>
      </c>
      <c r="L33" s="46">
        <v>5197.6872447979977</v>
      </c>
      <c r="M33" s="46">
        <v>-958.25895565410246</v>
      </c>
      <c r="N33" s="46">
        <v>66.99911638861208</v>
      </c>
      <c r="O33" s="177">
        <v>3303.4550244376037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-40.406469999999999</v>
      </c>
      <c r="H34" s="46">
        <v>71.387900000000002</v>
      </c>
      <c r="I34" s="138">
        <v>1764.38305904</v>
      </c>
      <c r="J34" s="136">
        <v>2502.2304469699998</v>
      </c>
      <c r="K34" s="46">
        <v>2313.1137259500001</v>
      </c>
      <c r="L34" s="46">
        <v>1962.53284396</v>
      </c>
      <c r="M34" s="46">
        <v>75.241653450000001</v>
      </c>
      <c r="N34" s="46">
        <v>40.93291516</v>
      </c>
      <c r="O34" s="177">
        <v>1409.6664550999999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-4.2186684777260002</v>
      </c>
      <c r="H35" s="46">
        <v>-2.6964105584082998</v>
      </c>
      <c r="I35" s="138">
        <v>184.98094424409359</v>
      </c>
      <c r="J35" s="136">
        <v>272.79296246473677</v>
      </c>
      <c r="K35" s="46">
        <v>226.87733464172516</v>
      </c>
      <c r="L35" s="46">
        <v>366.78294876680582</v>
      </c>
      <c r="M35" s="46">
        <v>-5.5681569095572501</v>
      </c>
      <c r="N35" s="46">
        <v>-3.88752432623185</v>
      </c>
      <c r="O35" s="177">
        <v>171.89472738624536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-95.306594000000004</v>
      </c>
      <c r="H36" s="46">
        <v>-120.491625</v>
      </c>
      <c r="I36" s="138">
        <v>69.769684999999996</v>
      </c>
      <c r="J36" s="136">
        <v>-1720.7112010000001</v>
      </c>
      <c r="K36" s="46">
        <v>2263.9536440000002</v>
      </c>
      <c r="L36" s="46">
        <v>489.12568700000003</v>
      </c>
      <c r="M36" s="46">
        <v>-95.306594000000004</v>
      </c>
      <c r="N36" s="46">
        <v>-120.491625</v>
      </c>
      <c r="O36" s="177">
        <v>69.769684999999996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2.9566499999999998</v>
      </c>
      <c r="H37" s="71">
        <v>-1.2824</v>
      </c>
      <c r="I37" s="139">
        <v>57.928420000000003</v>
      </c>
      <c r="J37" s="136"/>
      <c r="K37" s="46">
        <v>677.94095800000002</v>
      </c>
      <c r="L37" s="46">
        <v>-156.23959199999999</v>
      </c>
      <c r="M37" s="71">
        <v>2.9566499999999998</v>
      </c>
      <c r="N37" s="71">
        <v>-1.2824</v>
      </c>
      <c r="O37" s="188">
        <v>57.928420000000003</v>
      </c>
    </row>
    <row r="38" spans="1:15" s="182" customFormat="1" ht="15" customHeight="1" x14ac:dyDescent="0.2">
      <c r="A38" s="129" t="s">
        <v>210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-13.167154</v>
      </c>
      <c r="H38" s="46">
        <v>-2.0499890000000036</v>
      </c>
      <c r="I38" s="138">
        <v>-33.776076000000003</v>
      </c>
      <c r="J38" s="124">
        <v>-247.09715399999999</v>
      </c>
      <c r="K38" s="71">
        <v>-134.30012099999999</v>
      </c>
      <c r="L38" s="71">
        <v>54.842205</v>
      </c>
      <c r="M38" s="46">
        <v>-13.167154</v>
      </c>
      <c r="N38" s="46">
        <v>-2.0499890000000036</v>
      </c>
      <c r="O38" s="177">
        <v>-33.776076000000003</v>
      </c>
    </row>
    <row r="39" spans="1:15" s="182" customFormat="1" ht="15" customHeight="1" x14ac:dyDescent="0.2">
      <c r="A39" s="129" t="s">
        <v>219</v>
      </c>
      <c r="B39" s="132"/>
      <c r="C39" s="71"/>
      <c r="D39" s="71"/>
      <c r="E39" s="71"/>
      <c r="F39" s="71"/>
      <c r="G39" s="46">
        <v>987.15303570000003</v>
      </c>
      <c r="H39" s="46">
        <v>503.2086147</v>
      </c>
      <c r="I39" s="138">
        <v>1530.5406504</v>
      </c>
      <c r="J39" s="124"/>
      <c r="K39" s="71"/>
      <c r="L39" s="71"/>
      <c r="M39" s="46">
        <v>987.15303570000003</v>
      </c>
      <c r="N39" s="46">
        <v>503.20861466899999</v>
      </c>
      <c r="O39" s="177">
        <v>1530.5406503690001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392.16402582000001</v>
      </c>
      <c r="H40" s="46">
        <v>259.83086407000002</v>
      </c>
      <c r="I40" s="138">
        <v>5995.2235170100003</v>
      </c>
      <c r="J40" s="136">
        <v>2039.7226970700001</v>
      </c>
      <c r="K40" s="46">
        <v>4054.4805918799998</v>
      </c>
      <c r="L40" s="46">
        <v>10529.1484041</v>
      </c>
      <c r="M40" s="46">
        <v>374.61805541000001</v>
      </c>
      <c r="N40" s="46">
        <v>151.15264794999999</v>
      </c>
      <c r="O40" s="177">
        <v>5064.9806307500003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-4.262448</v>
      </c>
      <c r="H41" s="46">
        <v>-2.6842000000000001</v>
      </c>
      <c r="I41" s="138">
        <v>63.031928999999998</v>
      </c>
      <c r="J41" s="136">
        <v>32.418419</v>
      </c>
      <c r="K41" s="46">
        <v>84.420760999999999</v>
      </c>
      <c r="L41" s="46">
        <v>261.252162</v>
      </c>
      <c r="M41" s="46">
        <v>-4.262448</v>
      </c>
      <c r="N41" s="46">
        <v>-2.6842000000000001</v>
      </c>
      <c r="O41" s="177">
        <v>63.031928999999998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9.4005556000000006</v>
      </c>
      <c r="H42" s="46">
        <v>11.481185</v>
      </c>
      <c r="I42" s="138">
        <v>70.767648100000002</v>
      </c>
      <c r="J42" s="136">
        <v>135.36000250399999</v>
      </c>
      <c r="K42" s="46">
        <v>123.29514974999999</v>
      </c>
      <c r="L42" s="46">
        <v>35.493522939999998</v>
      </c>
      <c r="M42" s="46">
        <v>9.4005556000000006</v>
      </c>
      <c r="N42" s="46">
        <v>11.481185</v>
      </c>
      <c r="O42" s="177">
        <v>70.767648100000002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166</v>
      </c>
      <c r="G43" s="46" t="s">
        <v>166</v>
      </c>
      <c r="H43" s="46" t="s">
        <v>166</v>
      </c>
      <c r="I43" s="138" t="s">
        <v>166</v>
      </c>
      <c r="J43" s="136"/>
      <c r="K43" s="46"/>
      <c r="L43" s="46" t="s">
        <v>166</v>
      </c>
      <c r="M43" s="46" t="s">
        <v>166</v>
      </c>
      <c r="N43" s="46" t="s">
        <v>166</v>
      </c>
      <c r="O43" s="177" t="s">
        <v>166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-1289.65975518</v>
      </c>
      <c r="H44" s="46">
        <v>1359.83004478</v>
      </c>
      <c r="I44" s="138">
        <v>2279.6179568900002</v>
      </c>
      <c r="J44" s="136">
        <v>1301.4009498299999</v>
      </c>
      <c r="K44" s="46">
        <v>4734.14378597</v>
      </c>
      <c r="L44" s="46">
        <v>14317.234105809999</v>
      </c>
      <c r="M44" s="46">
        <v>-1366.1768666999999</v>
      </c>
      <c r="N44" s="46">
        <v>48.355806800000089</v>
      </c>
      <c r="O44" s="177">
        <v>-5.6013512299999002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-0.42293319000000001</v>
      </c>
      <c r="H45" s="46">
        <v>0</v>
      </c>
      <c r="I45" s="138">
        <v>2.4036596100000001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-56.322460739999997</v>
      </c>
      <c r="H46" s="46">
        <v>-20.26767495</v>
      </c>
      <c r="I46" s="138">
        <v>-177.43893376</v>
      </c>
      <c r="J46" s="136">
        <v>-475.74614189200003</v>
      </c>
      <c r="K46" s="46">
        <v>-522.04046246999997</v>
      </c>
      <c r="L46" s="46">
        <v>-221.72016126700001</v>
      </c>
      <c r="M46" s="46">
        <v>-56.322460759999998</v>
      </c>
      <c r="N46" s="46">
        <v>-20.26767495</v>
      </c>
      <c r="O46" s="177">
        <v>-177.43893378999999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-308.623535</v>
      </c>
      <c r="H47" s="46">
        <v>107.877388</v>
      </c>
      <c r="I47" s="138">
        <v>-961.73501899999997</v>
      </c>
      <c r="J47" s="136">
        <v>-543.09000700000001</v>
      </c>
      <c r="K47" s="46">
        <v>1521.61824959</v>
      </c>
      <c r="L47" s="46">
        <v>2403.4870970000002</v>
      </c>
      <c r="M47" s="46">
        <v>-308.623536</v>
      </c>
      <c r="N47" s="46">
        <v>107.877388</v>
      </c>
      <c r="O47" s="177">
        <v>-965.25004999999999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-7325.7626657015571</v>
      </c>
      <c r="H48" s="143">
        <f>SUM(H4:H47)-H38</f>
        <v>2321.0284857347483</v>
      </c>
      <c r="I48" s="144">
        <f>SUM(I4:I47)-I38</f>
        <v>31290.790133406506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-5216.9778856362709</v>
      </c>
      <c r="N48" s="143">
        <f>SUM(N4:N47)-N38</f>
        <v>531.08146830381713</v>
      </c>
      <c r="O48" s="141">
        <f>SUM(O4:O47)-O38</f>
        <v>24638.102898677666</v>
      </c>
    </row>
    <row r="49" spans="1:15" s="182" customFormat="1" ht="15" customHeight="1" x14ac:dyDescent="0.2">
      <c r="A49" s="157" t="s">
        <v>203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201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7" t="s">
        <v>159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FIDA-931287038-796638</_dlc_DocId>
    <_dlc_DocIdUrl xmlns="24943991-94d7-4778-a9b3-19e5f2086ea5">
      <Url>https://fida.sharepoint.com/sites/INT-Io/_layouts/15/DocIdRedir.aspx?ID=FIDA-931287038-796638</Url>
      <Description>FIDA-931287038-796638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2022-08-08T11:31:24Z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a3ee22a3-49d9-4d98-ac7e-f83906f70a8a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