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2/202212/Markedsstatistik/"/>
    </mc:Choice>
  </mc:AlternateContent>
  <xr:revisionPtr revIDLastSave="368" documentId="13_ncr:1_{A5F63067-B0E1-4F74-9C02-22A569F4531C}" xr6:coauthVersionLast="47" xr6:coauthVersionMax="47" xr10:uidLastSave="{D764D8AB-F67A-410C-8C1B-FD4ADA4B63D0}"/>
  <bookViews>
    <workbookView xWindow="14340" yWindow="15" windowWidth="43200" windowHeight="11265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(A)'!$A$1:$I$80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5" l="1"/>
  <c r="H21" i="5" l="1"/>
  <c r="H26" i="5"/>
  <c r="H33" i="5"/>
  <c r="H40" i="5"/>
  <c r="H45" i="5" l="1"/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8" i="12" l="1"/>
  <c r="M68" i="12"/>
  <c r="H68" i="12"/>
  <c r="G68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I45" i="13" l="1"/>
  <c r="H45" i="13"/>
  <c r="N46" i="6"/>
  <c r="H46" i="6"/>
  <c r="G46" i="6"/>
  <c r="M46" i="6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45" i="14"/>
  <c r="H24" i="1"/>
  <c r="H27" i="1" s="1"/>
  <c r="G24" i="1"/>
  <c r="G27" i="1" s="1"/>
  <c r="H77" i="12"/>
  <c r="I5" i="1" s="1"/>
  <c r="N77" i="12"/>
  <c r="I12" i="1" s="1"/>
  <c r="M77" i="12"/>
  <c r="H12" i="1" s="1"/>
  <c r="G77" i="12"/>
  <c r="H5" i="1" s="1"/>
  <c r="N48" i="12"/>
  <c r="I10" i="1" s="1"/>
  <c r="H48" i="12"/>
  <c r="I3" i="1" s="1"/>
  <c r="I6" i="1" s="1"/>
  <c r="M48" i="12"/>
  <c r="H10" i="1" s="1"/>
  <c r="G48" i="12"/>
  <c r="H3" i="1" s="1"/>
  <c r="H6" i="1" s="1"/>
  <c r="H13" i="1" l="1"/>
  <c r="I13" i="1"/>
</calcChain>
</file>

<file path=xl/sharedStrings.xml><?xml version="1.0" encoding="utf-8"?>
<sst xmlns="http://schemas.openxmlformats.org/spreadsheetml/2006/main" count="876" uniqueCount="224">
  <si>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</si>
  <si>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</si>
  <si>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</si>
  <si>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</si>
  <si>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</si>
  <si>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</si>
  <si>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</si>
  <si>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</si>
  <si>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</si>
  <si>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</si>
  <si>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</si>
  <si>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</si>
  <si>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</si>
  <si>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</si>
  <si>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</si>
  <si>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</si>
  <si>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</si>
  <si>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</si>
  <si>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</si>
  <si>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</si>
  <si>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</si>
  <si>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</si>
  <si>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</si>
  <si>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</si>
  <si>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</si>
  <si>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</si>
  <si>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</si>
  <si>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</si>
  <si>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</si>
  <si>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</si>
  <si>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</si>
  <si>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</si>
  <si>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</si>
  <si>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</si>
  <si>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</si>
  <si>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</si>
  <si>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</si>
  <si>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</si>
  <si>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</si>
  <si>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</si>
  <si>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</si>
  <si>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</si>
  <si>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</si>
  <si>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</si>
  <si>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</si>
  <si>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</si>
  <si>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</si>
  <si>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</si>
  <si>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</si>
  <si>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</si>
  <si>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</si>
  <si>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</si>
  <si>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</si>
  <si>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</si>
  <si>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</si>
  <si>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</si>
  <si>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</si>
  <si>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</si>
  <si>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</si>
  <si>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</si>
  <si>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</si>
  <si>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</si>
  <si>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</si>
  <si>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</si>
  <si>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</si>
  <si>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</si>
  <si>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</si>
  <si>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</si>
  <si>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</si>
  <si>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</si>
  <si>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</si>
  <si>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</si>
  <si>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</si>
  <si>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</si>
  <si>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</si>
  <si>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</si>
  <si>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</si>
  <si>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</si>
  <si>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</si>
  <si>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</si>
  <si>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</si>
  <si>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</si>
  <si>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</si>
  <si>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</si>
  <si>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</si>
  <si>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</si>
  <si>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</si>
  <si>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</si>
  <si>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</si>
  <si>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</si>
  <si>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</si>
  <si>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</si>
  <si>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</si>
  <si>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</si>
  <si>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</si>
  <si>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</si>
  <si>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</si>
  <si>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</si>
  <si>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</si>
  <si>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</si>
  <si>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</si>
  <si>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</si>
  <si>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</si>
  <si>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</si>
  <si>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</si>
  <si>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</si>
  <si>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</si>
  <si>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</si>
  <si>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</si>
  <si>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</si>
  <si>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</si>
  <si>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</si>
  <si>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</si>
  <si>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</si>
  <si>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</si>
  <si>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</si>
  <si>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</si>
  <si>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</si>
  <si>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</si>
  <si>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</si>
  <si>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</si>
  <si>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</si>
  <si>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</si>
  <si>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</si>
  <si>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</si>
  <si>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</si>
  <si>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</si>
  <si>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</si>
  <si>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</si>
  <si>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</si>
  <si>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</si>
  <si>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</si>
  <si>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</si>
  <si>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</si>
  <si>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</si>
  <si>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</si>
  <si>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</si>
  <si>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</si>
  <si>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</si>
  <si>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</si>
  <si>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</si>
  <si>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</si>
  <si>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</si>
  <si>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</si>
  <si>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</si>
  <si>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</si>
  <si>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</si>
  <si>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</si>
  <si>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</si>
  <si>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</si>
  <si>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</si>
  <si>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</si>
  <si>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</si>
  <si>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</si>
  <si>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</si>
  <si>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</si>
  <si>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</si>
  <si>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</si>
  <si>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</si>
  <si>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</si>
  <si>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</si>
  <si>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</si>
  <si>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</si>
  <si>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</si>
  <si>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</si>
  <si>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</si>
  <si>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</si>
  <si>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</si>
  <si>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</si>
  <si>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</si>
  <si>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</si>
  <si>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</si>
  <si>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</si>
  <si>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</si>
  <si>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</si>
  <si>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</si>
  <si>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</si>
  <si>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</si>
  <si>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</si>
  <si>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</si>
  <si>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</si>
  <si>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</si>
  <si>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</si>
  <si>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</si>
  <si>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</si>
  <si>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</si>
  <si>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</si>
  <si>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</si>
  <si>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</si>
  <si>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</si>
  <si>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</si>
  <si>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</si>
  <si>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</si>
  <si>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</si>
  <si>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</si>
  <si>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</si>
  <si>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</si>
  <si>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</si>
  <si>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</si>
  <si>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</si>
  <si>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</si>
  <si>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</si>
  <si>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</si>
  <si>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</si>
  <si>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</si>
  <si>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</si>
  <si>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</si>
  <si>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</si>
  <si>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</si>
  <si>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</si>
  <si>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</si>
  <si>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</si>
  <si>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</si>
  <si>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</si>
  <si>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</si>
  <si>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</si>
  <si>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</si>
  <si>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</si>
  <si>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</si>
  <si>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</si>
  <si>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</si>
  <si>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november</t>
  </si>
  <si>
    <t>december</t>
  </si>
  <si>
    <t>Investering Danmarks markedsstatistik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</si>
</sst>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6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44" fillId="10" borderId="0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0" fontId="35" fillId="0" borderId="31" xfId="0" applyFont="1" applyFill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31" xfId="0" applyNumberFormat="1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1" fontId="47" fillId="14" borderId="31" xfId="0" applyNumberFormat="1" applyFont="1" applyFill="1" applyBorder="1" applyAlignment="1">
      <alignment horizontal="center" vertical="center"/>
    </xf>
    <xf numFmtId="0" fontId="47" fillId="14" borderId="31" xfId="0" applyNumberFormat="1" applyFont="1" applyFill="1" applyBorder="1" applyAlignment="1">
      <alignment horizontal="center"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3" fontId="44" fillId="0" borderId="31" xfId="0" applyNumberFormat="1" applyFont="1" applyBorder="1" applyAlignment="1">
      <alignment horizontal="right" vertical="center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1" fontId="40" fillId="14" borderId="34" xfId="0" applyNumberFormat="1" applyFont="1" applyFill="1" applyBorder="1" applyAlignment="1">
      <alignment horizontal="left" vertical="center"/>
    </xf>
    <xf numFmtId="0" fontId="41" fillId="13" borderId="34" xfId="0" applyFont="1" applyFill="1" applyBorder="1" applyAlignment="1">
      <alignment vertical="center"/>
    </xf>
    <xf numFmtId="0" fontId="41" fillId="0" borderId="34" xfId="0" applyFont="1" applyBorder="1" applyAlignment="1">
      <alignment vertical="center"/>
    </xf>
    <xf numFmtId="1" fontId="40" fillId="14" borderId="41" xfId="0" applyNumberFormat="1" applyFont="1" applyFill="1" applyBorder="1" applyAlignment="1">
      <alignment horizontal="center" vertical="center"/>
    </xf>
    <xf numFmtId="3" fontId="41" fillId="13" borderId="41" xfId="0" applyNumberFormat="1" applyFont="1" applyFill="1" applyBorder="1" applyAlignment="1">
      <alignment horizontal="right" vertical="center"/>
    </xf>
    <xf numFmtId="3" fontId="41" fillId="0" borderId="41" xfId="0" applyNumberFormat="1" applyFont="1" applyBorder="1" applyAlignment="1">
      <alignment vertical="center"/>
    </xf>
    <xf numFmtId="3" fontId="41" fillId="13" borderId="41" xfId="0" applyNumberFormat="1" applyFont="1" applyFill="1" applyBorder="1" applyAlignment="1">
      <alignment vertical="center"/>
    </xf>
    <xf numFmtId="3" fontId="41" fillId="11" borderId="41" xfId="0" applyNumberFormat="1" applyFont="1" applyFill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1" fillId="0" borderId="34" xfId="0" applyNumberFormat="1" applyFont="1" applyFill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1" fillId="0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0" borderId="38" xfId="0" applyNumberFormat="1" applyFont="1" applyFill="1" applyBorder="1" applyAlignment="1">
      <alignment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1" fillId="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0" borderId="34" xfId="0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Border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Border="1" applyAlignment="1">
      <alignment vertical="center"/>
    </xf>
    <xf numFmtId="0" fontId="42" fillId="19" borderId="34" xfId="0" applyFont="1" applyFill="1" applyBorder="1" applyAlignment="1">
      <alignment vertical="center"/>
    </xf>
    <xf numFmtId="0" fontId="39" fillId="17" borderId="0" xfId="0" applyFont="1" applyFill="1" applyBorder="1" applyAlignment="1">
      <alignment vertical="center" wrapText="1"/>
    </xf>
    <xf numFmtId="3" fontId="42" fillId="18" borderId="31" xfId="0" applyNumberFormat="1" applyFont="1" applyFill="1" applyBorder="1" applyAlignment="1">
      <alignment horizontal="right" vertical="center"/>
    </xf>
    <xf numFmtId="0" fontId="43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vertical="center"/>
    </xf>
    <xf numFmtId="165" fontId="35" fillId="10" borderId="0" xfId="0" applyNumberFormat="1" applyFont="1" applyFill="1" applyBorder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3" fontId="35" fillId="0" borderId="7" xfId="0" applyNumberFormat="1" applyFont="1" applyFill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Border="1" applyAlignment="1">
      <alignment vertical="center"/>
    </xf>
    <xf numFmtId="0" fontId="35" fillId="0" borderId="48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5" fillId="0" borderId="0" xfId="0" applyNumberFormat="1" applyFont="1" applyFill="1" applyBorder="1" applyAlignment="1"/>
    <xf numFmtId="2" fontId="3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 applyFill="1" applyBorder="1"/>
    <xf numFmtId="0" fontId="8" fillId="0" borderId="0" xfId="25" applyFill="1" applyBorder="1"/>
    <xf numFmtId="0" fontId="50" fillId="0" borderId="0" xfId="25" applyFont="1" applyFill="1" applyBorder="1"/>
    <xf numFmtId="0" fontId="8" fillId="10" borderId="0" xfId="25" applyFill="1" applyBorder="1"/>
    <xf numFmtId="0" fontId="50" fillId="10" borderId="0" xfId="25" applyFont="1" applyFill="1" applyBorder="1"/>
    <xf numFmtId="0" fontId="49" fillId="0" borderId="0" xfId="25" applyFont="1" applyFill="1" applyBorder="1"/>
    <xf numFmtId="0" fontId="35" fillId="0" borderId="22" xfId="0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Fill="1" applyBorder="1" applyAlignment="1"/>
    <xf numFmtId="2" fontId="35" fillId="0" borderId="0" xfId="0" applyNumberFormat="1" applyFont="1" applyFill="1" applyBorder="1" applyAlignment="1">
      <alignment vertical="center"/>
    </xf>
    <xf numFmtId="3" fontId="35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1" fillId="0" borderId="0" xfId="0" applyFont="1" applyFill="1" applyBorder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Border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9" borderId="42" xfId="0" applyNumberFormat="1" applyFont="1" applyFill="1" applyBorder="1" applyAlignment="1">
      <alignment horizontal="center" vertical="center"/>
    </xf>
    <xf numFmtId="0" fontId="39" fillId="19" borderId="39" xfId="0" applyNumberFormat="1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53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35" fillId="10" borderId="54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5" fillId="10" borderId="30" xfId="0" applyFont="1" applyFill="1" applyBorder="1" applyAlignment="1">
      <alignment horizontal="center" vertical="center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Border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9" fillId="17" borderId="0" xfId="0" applyFont="1" applyFill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</cellXfs>
  <cellStyles count="66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223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175</v>
      </c>
    </row>
    <row r="5" spans="1:2" s="217" customFormat="1" ht="15" customHeight="1" x14ac:dyDescent="0.3">
      <c r="A5" s="6" t="s">
        <v>2</v>
      </c>
      <c r="B5" s="212" t="s">
        <v>176</v>
      </c>
    </row>
    <row r="6" spans="1:2" s="217" customFormat="1" ht="15" customHeight="1" x14ac:dyDescent="0.3">
      <c r="A6" s="6" t="s">
        <v>3</v>
      </c>
      <c r="B6" s="212" t="s">
        <v>177</v>
      </c>
    </row>
    <row r="7" spans="1:2" s="217" customFormat="1" ht="15" customHeight="1" x14ac:dyDescent="0.3">
      <c r="A7" s="6" t="s">
        <v>4</v>
      </c>
      <c r="B7" s="212" t="s">
        <v>178</v>
      </c>
    </row>
    <row r="8" spans="1:2" s="217" customFormat="1" ht="15" customHeight="1" x14ac:dyDescent="0.3">
      <c r="A8" s="6" t="s">
        <v>5</v>
      </c>
      <c r="B8" s="212" t="s">
        <v>179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180</v>
      </c>
    </row>
    <row r="11" spans="1:2" s="217" customFormat="1" ht="15" customHeight="1" x14ac:dyDescent="0.3">
      <c r="A11" s="6" t="s">
        <v>8</v>
      </c>
      <c r="B11" s="214" t="s">
        <v>181</v>
      </c>
    </row>
    <row r="12" spans="1:2" s="217" customFormat="1" ht="15" customHeight="1" x14ac:dyDescent="0.3">
      <c r="A12" s="6" t="s">
        <v>9</v>
      </c>
      <c r="B12" s="214" t="s">
        <v>182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183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193</v>
      </c>
    </row>
    <row r="17" spans="1:2" s="217" customFormat="1" ht="15" customHeight="1" x14ac:dyDescent="0.3">
      <c r="A17" s="10" t="s">
        <v>13</v>
      </c>
      <c r="B17" s="212" t="s">
        <v>194</v>
      </c>
    </row>
    <row r="18" spans="1:2" s="218" customFormat="1" ht="15" customHeight="1" x14ac:dyDescent="0.3">
      <c r="A18" s="10" t="s">
        <v>13</v>
      </c>
      <c r="B18" s="212" t="s">
        <v>195</v>
      </c>
    </row>
    <row r="19" spans="1:2" s="218" customFormat="1" ht="15" customHeight="1" x14ac:dyDescent="0.3">
      <c r="A19" s="10" t="s">
        <v>13</v>
      </c>
      <c r="B19" s="212" t="s">
        <v>196</v>
      </c>
    </row>
    <row r="20" spans="1:2" s="218" customFormat="1" ht="15" customHeight="1" x14ac:dyDescent="0.3">
      <c r="A20" s="10" t="s">
        <v>13</v>
      </c>
      <c r="B20" s="212" t="s">
        <v>197</v>
      </c>
    </row>
    <row r="21" spans="1:2" ht="15" customHeight="1" x14ac:dyDescent="0.3">
      <c r="A21" s="10" t="s">
        <v>13</v>
      </c>
      <c r="B21" s="212" t="s">
        <v>184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2" t="s">
        <v>159</v>
      </c>
      <c r="B33" s="222"/>
    </row>
    <row r="34" spans="1:2" ht="15" customHeight="1" thickBot="1" x14ac:dyDescent="0.3">
      <c r="A34" s="13"/>
      <c r="B34" s="211"/>
    </row>
    <row r="35" spans="1:2" ht="15" customHeight="1" x14ac:dyDescent="0.25">
      <c r="A35" s="223" t="s">
        <v>158</v>
      </c>
      <c r="B35" s="224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4" t="s">
        <v>206</v>
      </c>
      <c r="B1" s="264"/>
      <c r="C1" s="264"/>
      <c r="D1" s="264"/>
      <c r="E1" s="264"/>
      <c r="F1" s="264"/>
      <c r="G1" s="264"/>
      <c r="H1" s="264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221</v>
      </c>
      <c r="H2" s="187" t="s">
        <v>222</v>
      </c>
    </row>
    <row r="3" spans="1:8" s="178" customFormat="1" ht="15" customHeight="1" x14ac:dyDescent="0.2">
      <c r="A3" s="73" t="s">
        <v>156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3204.9819243028001</v>
      </c>
      <c r="H3" s="190">
        <f>'2.1 Formue (A)'!H4</f>
        <v>3257.7069557149998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126766.09404524</v>
      </c>
      <c r="H4" s="63">
        <f>'2.1 Formue (A)'!H7+'2.1 Formue (A)'!H5+'2.1 Formue (A)'!H46++'2.1 Formue (A)'!H42+'2.1 Formue (A)'!H24+'2.1 Formue (A)'!H39</f>
        <v>124140.45112414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8739.6849951099994</v>
      </c>
      <c r="H5" s="104">
        <f>'2.1 Formue (A)'!H10</f>
        <v>8250.5556908899998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372251.93239188741</v>
      </c>
      <c r="H6" s="104">
        <f>'2.1 Formue (A)'!H12</f>
        <v>339562.54046782939</v>
      </c>
    </row>
    <row r="7" spans="1:8" s="178" customFormat="1" ht="15" customHeight="1" x14ac:dyDescent="0.2">
      <c r="A7" s="43" t="s">
        <v>220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38610.908489000001</v>
      </c>
      <c r="H7" s="104">
        <f>'2.1 Formue (A)'!H14</f>
        <v>35956.385567999998</v>
      </c>
    </row>
    <row r="8" spans="1:8" s="178" customFormat="1" ht="15" customHeight="1" x14ac:dyDescent="0.2">
      <c r="A8" s="43" t="s">
        <v>134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1918.7197006865999</v>
      </c>
      <c r="H8" s="104">
        <f>'2.1 Formue (A)'!H35</f>
        <v>1982.3905270400001</v>
      </c>
    </row>
    <row r="9" spans="1:8" s="178" customFormat="1" ht="15" customHeight="1" x14ac:dyDescent="0.2">
      <c r="A9" s="43" t="s">
        <v>135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19218.098887</v>
      </c>
      <c r="H9" s="104">
        <f>'2.1 Formue (A)'!H17</f>
        <v>18197.075640999999</v>
      </c>
    </row>
    <row r="10" spans="1:8" s="178" customFormat="1" ht="15" customHeight="1" x14ac:dyDescent="0.2">
      <c r="A10" s="43" t="s">
        <v>136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79710.983395269999</v>
      </c>
      <c r="H10" s="104">
        <f>'2.1 Formue (A)'!H40</f>
        <v>76027.023163110003</v>
      </c>
    </row>
    <row r="11" spans="1:8" s="178" customFormat="1" ht="15" customHeight="1" x14ac:dyDescent="0.2">
      <c r="A11" s="43" t="s">
        <v>137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18291.580404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17599.214168000002</v>
      </c>
    </row>
    <row r="12" spans="1:8" s="178" customFormat="1" ht="15" customHeight="1" x14ac:dyDescent="0.2">
      <c r="A12" s="43" t="s">
        <v>138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119017.9728839867</v>
      </c>
      <c r="H12" s="104">
        <f>'2.1 Formue (A)'!H23</f>
        <v>113685.37651978141</v>
      </c>
    </row>
    <row r="13" spans="1:8" s="178" customFormat="1" ht="15" customHeight="1" x14ac:dyDescent="0.2">
      <c r="A13" s="43" t="s">
        <v>139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254533.36564599999</v>
      </c>
      <c r="H13" s="104">
        <f>'2.1 Formue (A)'!H32</f>
        <v>242769.28488600001</v>
      </c>
    </row>
    <row r="14" spans="1:8" s="178" customFormat="1" ht="15" customHeight="1" x14ac:dyDescent="0.2">
      <c r="A14" s="43" t="s">
        <v>140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798842.66405525431</v>
      </c>
      <c r="H14" s="104">
        <f>'2.1 Formue (A)'!H33+'2.1 Formue (A)'!H21+'2.1 Formue (A)'!H8+'2.1 Formue (A)'!H9+'2.1 Formue (A)'!H18+'2.1 Formue (A)'!H26+'2.1 Formue (A)'!H45+'2.1 Formue (A)'!H25</f>
        <v>769757.73265831103</v>
      </c>
    </row>
    <row r="15" spans="1:8" s="178" customFormat="1" ht="15" customHeight="1" x14ac:dyDescent="0.2">
      <c r="A15" s="43" t="s">
        <v>141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55255.369215070299</v>
      </c>
      <c r="H15" s="104">
        <f>'2.1 Formue (A)'!H36+'2.1 Formue (A)'!H28+'2.1 Formue (A)'!H47+'2.1 Formue (A)'!H30</f>
        <v>53688.223209006697</v>
      </c>
    </row>
    <row r="16" spans="1:8" s="178" customFormat="1" ht="15" customHeight="1" x14ac:dyDescent="0.2">
      <c r="A16" s="43" t="s">
        <v>142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237758.81671024</v>
      </c>
      <c r="H16" s="104">
        <f>'2.1 Formue (A)'!H34</f>
        <v>223828.92123009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143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73402.026941253833</v>
      </c>
      <c r="H18" s="104">
        <f>'2.1 Formue (A)'!H44</f>
        <v>71258.054005342958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2207523.1996843019</v>
      </c>
      <c r="H19" s="191">
        <f>SUM(H3:H18)</f>
        <v>2099960.9358142563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50" t="s">
        <v>157</v>
      </c>
      <c r="B21" s="250"/>
      <c r="C21" s="250"/>
      <c r="D21" s="250"/>
      <c r="E21" s="250"/>
      <c r="F21" s="250"/>
      <c r="G21" s="250"/>
      <c r="H21" s="250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6" t="s">
        <v>204</v>
      </c>
      <c r="B1" s="267"/>
      <c r="C1" s="267"/>
      <c r="D1" s="267"/>
      <c r="E1" s="267"/>
      <c r="F1" s="267"/>
      <c r="G1" s="267"/>
      <c r="H1" s="267"/>
      <c r="I1" s="268"/>
    </row>
    <row r="2" spans="1:9" s="182" customFormat="1" ht="15" customHeight="1" x14ac:dyDescent="0.2">
      <c r="A2" s="75" t="s">
        <v>144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221</v>
      </c>
      <c r="I2" s="187" t="s">
        <v>222</v>
      </c>
    </row>
    <row r="3" spans="1:9" s="182" customFormat="1" ht="15" customHeight="1" x14ac:dyDescent="0.2">
      <c r="A3" s="43" t="s">
        <v>145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1200043.471707131</v>
      </c>
      <c r="I3" s="102">
        <f>'2.2. Typer (A)'!H48</f>
        <v>1151023.4234221408</v>
      </c>
    </row>
    <row r="4" spans="1:9" s="182" customFormat="1" ht="15" customHeight="1" x14ac:dyDescent="0.2">
      <c r="A4" s="43" t="s">
        <v>216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(A)'!F68</f>
        <v>1269124.0444663204</v>
      </c>
      <c r="H4" s="50">
        <f>'2.2. Typer (A)'!G68</f>
        <v>932198.29982689302</v>
      </c>
      <c r="I4" s="102">
        <f>'2.2. Typer (A)'!H68</f>
        <v>879007.65642593522</v>
      </c>
    </row>
    <row r="5" spans="1:9" s="182" customFormat="1" ht="15" customHeight="1" x14ac:dyDescent="0.2">
      <c r="A5" s="43" t="s">
        <v>203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(A)'!F77</f>
        <v>83092.047279989216</v>
      </c>
      <c r="H5" s="50">
        <f>'2.2. Typer (A)'!G77</f>
        <v>75281.428150278021</v>
      </c>
      <c r="I5" s="102">
        <f>'2.2. Typer (A)'!H77</f>
        <v>69929.855966180112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2207523.1996843019</v>
      </c>
      <c r="I6" s="192">
        <f>SUM(I3:I5)</f>
        <v>2099960.9358142563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6" t="s">
        <v>205</v>
      </c>
      <c r="B8" s="267"/>
      <c r="C8" s="267"/>
      <c r="D8" s="267"/>
      <c r="E8" s="267"/>
      <c r="F8" s="267"/>
      <c r="G8" s="267"/>
      <c r="H8" s="267"/>
      <c r="I8" s="268"/>
    </row>
    <row r="9" spans="1:9" s="182" customFormat="1" ht="15" customHeight="1" x14ac:dyDescent="0.2">
      <c r="A9" s="75" t="s">
        <v>144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221</v>
      </c>
      <c r="I9" s="187" t="s">
        <v>222</v>
      </c>
    </row>
    <row r="10" spans="1:9" s="182" customFormat="1" ht="15" customHeight="1" x14ac:dyDescent="0.2">
      <c r="A10" s="43" t="s">
        <v>145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1023439.6832589953</v>
      </c>
      <c r="I10" s="102">
        <f>'2.2. Typer (A)'!N48</f>
        <v>981724.65617948805</v>
      </c>
    </row>
    <row r="11" spans="1:9" s="182" customFormat="1" ht="15" customHeight="1" x14ac:dyDescent="0.2">
      <c r="A11" s="43" t="s">
        <v>216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(A)'!L68</f>
        <v>1175474.5339817412</v>
      </c>
      <c r="H11" s="50">
        <f>'2.2. Typer (A)'!M68</f>
        <v>845098.13708136522</v>
      </c>
      <c r="I11" s="102">
        <f>'2.2. Typer (A)'!N68</f>
        <v>793045.43265738036</v>
      </c>
    </row>
    <row r="12" spans="1:9" s="182" customFormat="1" ht="15" customHeight="1" x14ac:dyDescent="0.2">
      <c r="A12" s="43" t="s">
        <v>203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(A)'!L77</f>
        <v>76533.387677678547</v>
      </c>
      <c r="H12" s="50">
        <f>'2.2. Typer (A)'!M77</f>
        <v>68965.426186458804</v>
      </c>
      <c r="I12" s="102">
        <f>'2.2. Typer (A)'!N77</f>
        <v>63909.83640524662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1937503.2465268194</v>
      </c>
      <c r="I13" s="192">
        <f>SUM(I10:I12)</f>
        <v>1838679.9252421148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6" t="s">
        <v>195</v>
      </c>
      <c r="B15" s="267"/>
      <c r="C15" s="267"/>
      <c r="D15" s="267"/>
      <c r="E15" s="267"/>
      <c r="F15" s="267"/>
      <c r="G15" s="267"/>
      <c r="H15" s="267"/>
      <c r="I15" s="268"/>
    </row>
    <row r="16" spans="1:9" s="182" customFormat="1" ht="15" customHeight="1" x14ac:dyDescent="0.2">
      <c r="A16" s="75" t="s">
        <v>144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221</v>
      </c>
      <c r="H16" s="72" t="s">
        <v>222</v>
      </c>
      <c r="I16" s="187" t="s">
        <v>65</v>
      </c>
    </row>
    <row r="17" spans="1:9" s="182" customFormat="1" ht="15" customHeight="1" x14ac:dyDescent="0.2">
      <c r="A17" s="43" t="s">
        <v>145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-4574.0825495003774</v>
      </c>
      <c r="H17" s="50">
        <f>'2.3 Nettokøb (D)'!H48</f>
        <v>-3425.1914628314003</v>
      </c>
      <c r="I17" s="102">
        <f>'2.3 Nettokøb (D)'!I48</f>
        <v>10167.914759703332</v>
      </c>
    </row>
    <row r="18" spans="1:9" s="182" customFormat="1" ht="15" customHeight="1" x14ac:dyDescent="0.2">
      <c r="A18" s="43" t="s">
        <v>216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-11869.45541868444</v>
      </c>
      <c r="H18" s="50">
        <v>-26603.515390762357</v>
      </c>
      <c r="I18" s="102">
        <v>-246804.62391566171</v>
      </c>
    </row>
    <row r="19" spans="1:9" s="182" customFormat="1" ht="15" customHeight="1" x14ac:dyDescent="0.2">
      <c r="A19" s="43" t="s">
        <v>203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-1849.807239905819</v>
      </c>
      <c r="H19" s="50">
        <v>-1511.5851132890859</v>
      </c>
      <c r="I19" s="102">
        <v>-2020.6102330014462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-18293.345208090635</v>
      </c>
      <c r="H20" s="77">
        <f>SUM(H17:H19)</f>
        <v>-31540.291966882844</v>
      </c>
      <c r="I20" s="194">
        <f>SUM(I17:I19)</f>
        <v>-238657.31938895982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6" t="s">
        <v>196</v>
      </c>
      <c r="B22" s="267"/>
      <c r="C22" s="267"/>
      <c r="D22" s="267"/>
      <c r="E22" s="267"/>
      <c r="F22" s="267"/>
      <c r="G22" s="267"/>
      <c r="H22" s="267"/>
      <c r="I22" s="268"/>
    </row>
    <row r="23" spans="1:9" s="182" customFormat="1" ht="15" customHeight="1" x14ac:dyDescent="0.2">
      <c r="A23" s="75" t="s">
        <v>144</v>
      </c>
      <c r="B23" s="72"/>
      <c r="C23" s="72"/>
      <c r="D23" s="72">
        <v>2019</v>
      </c>
      <c r="E23" s="72">
        <v>2020</v>
      </c>
      <c r="F23" s="72">
        <v>2021</v>
      </c>
      <c r="G23" s="72" t="s">
        <v>221</v>
      </c>
      <c r="H23" s="72" t="s">
        <v>222</v>
      </c>
      <c r="I23" s="187" t="s">
        <v>65</v>
      </c>
    </row>
    <row r="24" spans="1:9" s="182" customFormat="1" ht="15" customHeight="1" x14ac:dyDescent="0.2">
      <c r="A24" s="43" t="s">
        <v>145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-3747.6239692925401</v>
      </c>
      <c r="H24" s="50">
        <f>'2.3 Nettokøb (D)'!N48</f>
        <v>-1410.9976438724154</v>
      </c>
      <c r="I24" s="102">
        <f>'2.3 Nettokøb (D)'!O48</f>
        <v>3920.9238615791205</v>
      </c>
    </row>
    <row r="25" spans="1:9" s="182" customFormat="1" ht="15" customHeight="1" x14ac:dyDescent="0.2">
      <c r="A25" s="43" t="s">
        <v>216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-9987.4149109395312</v>
      </c>
      <c r="H25" s="50">
        <v>-24273.932955503857</v>
      </c>
      <c r="I25" s="102">
        <v>-239197.45567512824</v>
      </c>
    </row>
    <row r="26" spans="1:9" s="182" customFormat="1" ht="15" customHeight="1" x14ac:dyDescent="0.2">
      <c r="A26" s="43" t="s">
        <v>203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-1782.7569492060641</v>
      </c>
      <c r="H26" s="50">
        <v>-1536.3781332816579</v>
      </c>
      <c r="I26" s="102">
        <v>-2404.8188027932069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-15517.795829438135</v>
      </c>
      <c r="H27" s="77">
        <f>SUM(H24:H26)</f>
        <v>-27221.30873265793</v>
      </c>
      <c r="I27" s="194">
        <f>SUM(I24:I26)</f>
        <v>-237681.35061634233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6" t="s">
        <v>197</v>
      </c>
      <c r="B29" s="267"/>
      <c r="C29" s="267"/>
      <c r="D29" s="267"/>
      <c r="E29" s="267"/>
      <c r="F29" s="267"/>
      <c r="G29" s="267"/>
      <c r="H29" s="267"/>
      <c r="I29" s="268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221</v>
      </c>
      <c r="I30" s="187" t="s">
        <v>222</v>
      </c>
    </row>
    <row r="31" spans="1:9" s="182" customFormat="1" ht="15" customHeight="1" x14ac:dyDescent="0.2">
      <c r="A31" s="43" t="s">
        <v>145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942</v>
      </c>
      <c r="I31" s="102">
        <f>'1.3.Antal (D)'!H45</f>
        <v>943</v>
      </c>
    </row>
    <row r="32" spans="1:9" s="182" customFormat="1" ht="15" customHeight="1" x14ac:dyDescent="0.2">
      <c r="A32" s="43" t="s">
        <v>216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375</v>
      </c>
    </row>
    <row r="33" spans="1:9" s="182" customFormat="1" ht="15" customHeight="1" x14ac:dyDescent="0.2">
      <c r="A33" s="43" t="s">
        <v>203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144</v>
      </c>
      <c r="I33" s="102">
        <v>144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1462</v>
      </c>
      <c r="I34" s="194">
        <f>SUM(I31:I33)</f>
        <v>1462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6" t="s">
        <v>184</v>
      </c>
      <c r="B36" s="267"/>
      <c r="C36" s="267"/>
      <c r="D36" s="267"/>
      <c r="E36" s="267"/>
      <c r="F36" s="267"/>
      <c r="G36" s="267"/>
      <c r="H36" s="267"/>
      <c r="I36" s="268"/>
    </row>
    <row r="37" spans="1:9" s="182" customFormat="1" ht="15" customHeight="1" x14ac:dyDescent="0.2">
      <c r="A37" s="75" t="s">
        <v>144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221</v>
      </c>
      <c r="I37" s="187" t="s">
        <v>222</v>
      </c>
    </row>
    <row r="38" spans="1:9" s="182" customFormat="1" ht="15" customHeight="1" x14ac:dyDescent="0.2">
      <c r="A38" s="79" t="s">
        <v>146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1219899.8123878776</v>
      </c>
      <c r="I38" s="102">
        <f>I39+I40</f>
        <v>1167089.2339745578</v>
      </c>
    </row>
    <row r="39" spans="1:9" s="182" customFormat="1" ht="15" customHeight="1" x14ac:dyDescent="0.2">
      <c r="A39" s="43" t="s">
        <v>147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1084779.0386487576</v>
      </c>
      <c r="I39" s="102">
        <v>1038003.5902585078</v>
      </c>
    </row>
    <row r="40" spans="1:9" s="182" customFormat="1" ht="15" customHeight="1" x14ac:dyDescent="0.2">
      <c r="A40" s="43" t="s">
        <v>148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135120.77373911999</v>
      </c>
      <c r="I40" s="102">
        <v>129085.64371605001</v>
      </c>
    </row>
    <row r="41" spans="1:9" s="182" customFormat="1" ht="15" customHeight="1" x14ac:dyDescent="0.2">
      <c r="A41" s="79" t="s">
        <v>149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987623.38729642425</v>
      </c>
      <c r="I41" s="102">
        <f>I42+I43</f>
        <v>932871.70183969883</v>
      </c>
    </row>
    <row r="42" spans="1:9" s="182" customFormat="1" ht="15" customHeight="1" x14ac:dyDescent="0.2">
      <c r="A42" s="43" t="s">
        <v>150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972984.1013082593</v>
      </c>
      <c r="I42" s="102">
        <v>919020.10464215127</v>
      </c>
    </row>
    <row r="43" spans="1:9" s="182" customFormat="1" ht="15" customHeight="1" x14ac:dyDescent="0.2">
      <c r="A43" s="43" t="s">
        <v>151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14639.285988165</v>
      </c>
      <c r="I43" s="102">
        <v>13851.597197547499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2207523.1996843019</v>
      </c>
      <c r="I44" s="192">
        <f>I38+I41</f>
        <v>2099960.9358142568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4" t="s">
        <v>157</v>
      </c>
      <c r="B46" s="244"/>
      <c r="C46" s="244"/>
      <c r="D46" s="244"/>
      <c r="E46" s="244"/>
      <c r="F46" s="244"/>
      <c r="G46" s="244"/>
      <c r="H46" s="244"/>
      <c r="I46" s="265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S45"/>
  <sheetViews>
    <sheetView zoomScaleNormal="100" workbookViewId="0">
      <pane xSplit="1" topLeftCell="JG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8" width="13.7109375" style="202" customWidth="1"/>
    <col min="279" max="279" width="4.7109375" style="198" customWidth="1"/>
    <col min="280" max="16384" width="9.28515625" style="198" hidden="1"/>
  </cols>
  <sheetData>
    <row r="1" spans="1:279" ht="24" customHeight="1" x14ac:dyDescent="0.25">
      <c r="A1" s="153" t="s">
        <v>192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155"/>
      <c r="JR1" s="155"/>
      <c r="JS1" s="200"/>
    </row>
    <row r="2" spans="1:279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81">
        <v>44774</v>
      </c>
      <c r="JO2" s="81">
        <v>44805</v>
      </c>
      <c r="JP2" s="81">
        <v>44835</v>
      </c>
      <c r="JQ2" s="81">
        <v>44866</v>
      </c>
      <c r="JR2" s="81">
        <v>44896</v>
      </c>
      <c r="JS2" s="201"/>
    </row>
    <row r="3" spans="1:279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>
        <v>100</v>
      </c>
      <c r="JQ3" s="83">
        <v>98.301054002944667</v>
      </c>
      <c r="JR3" s="83">
        <v>87.479076908287524</v>
      </c>
      <c r="JS3" s="201"/>
    </row>
    <row r="4" spans="1:279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1283.45158336503</v>
      </c>
      <c r="JG4" s="83">
        <v>1179.0922345843737</v>
      </c>
      <c r="JH4" s="83">
        <v>1145.7626494824274</v>
      </c>
      <c r="JI4" s="83">
        <v>1172.6483616989599</v>
      </c>
      <c r="JJ4" s="83">
        <v>1160.1493316622796</v>
      </c>
      <c r="JK4" s="83">
        <v>1117.0210912702278</v>
      </c>
      <c r="JL4" s="83">
        <v>1029.7481983125992</v>
      </c>
      <c r="JM4" s="83">
        <v>1142.4113050367373</v>
      </c>
      <c r="JN4" s="83">
        <v>1068.0353628323835</v>
      </c>
      <c r="JO4" s="83">
        <v>932.74679232721053</v>
      </c>
      <c r="JP4" s="83">
        <v>1015.1571988575573</v>
      </c>
      <c r="JQ4" s="83">
        <v>1079.1229235745168</v>
      </c>
      <c r="JR4" s="83">
        <v>1085.2903516348358</v>
      </c>
      <c r="JS4" s="201"/>
    </row>
    <row r="5" spans="1:279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83">
        <v>114.75653592644606</v>
      </c>
      <c r="JO5" s="83">
        <v>114.67409027936733</v>
      </c>
      <c r="JP5" s="83">
        <v>114.65982464960366</v>
      </c>
      <c r="JQ5" s="83">
        <v>114.40051264914044</v>
      </c>
      <c r="JR5" s="83">
        <v>109.50785878406585</v>
      </c>
      <c r="JS5" s="201"/>
    </row>
    <row r="6" spans="1:279" s="199" customFormat="1" ht="15" customHeight="1" x14ac:dyDescent="0.25">
      <c r="A6" s="82" t="s">
        <v>152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534.99544513778255</v>
      </c>
      <c r="JG6" s="83">
        <v>524.77018204536057</v>
      </c>
      <c r="JH6" s="83">
        <v>494.63622410041427</v>
      </c>
      <c r="JI6" s="83">
        <v>485.98935114451302</v>
      </c>
      <c r="JJ6" s="83">
        <v>475.37598291380539</v>
      </c>
      <c r="JK6" s="83">
        <v>469.06946687717726</v>
      </c>
      <c r="JL6" s="83">
        <v>447.29880428981664</v>
      </c>
      <c r="JM6" s="83">
        <v>460.45031675285975</v>
      </c>
      <c r="JN6" s="83">
        <v>467.31094472100904</v>
      </c>
      <c r="JO6" s="83">
        <v>424.72873748374326</v>
      </c>
      <c r="JP6" s="83">
        <v>406.84696695204207</v>
      </c>
      <c r="JQ6" s="83">
        <v>447.95530612754771</v>
      </c>
      <c r="JR6" s="83">
        <v>423.99871155511318</v>
      </c>
      <c r="JS6" s="201"/>
    </row>
    <row r="7" spans="1:279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83">
        <v>1766.2206708772276</v>
      </c>
      <c r="JO7" s="83">
        <v>1709.0953986041177</v>
      </c>
      <c r="JP7" s="83">
        <v>1718.3421980549547</v>
      </c>
      <c r="JQ7" s="83">
        <v>1733.5965784502966</v>
      </c>
      <c r="JR7" s="83">
        <v>1577.010586065853</v>
      </c>
      <c r="JS7" s="201"/>
    </row>
    <row r="8" spans="1:279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230.8001636135692</v>
      </c>
      <c r="JG8" s="83">
        <v>215.97283905124362</v>
      </c>
      <c r="JH8" s="83">
        <v>206.03609911788834</v>
      </c>
      <c r="JI8" s="83">
        <v>207.10856732248581</v>
      </c>
      <c r="JJ8" s="83">
        <v>203.9355952190011</v>
      </c>
      <c r="JK8" s="83">
        <v>201.77366644192335</v>
      </c>
      <c r="JL8" s="83">
        <v>184.69263513287731</v>
      </c>
      <c r="JM8" s="83">
        <v>200.28287068917686</v>
      </c>
      <c r="JN8" s="83">
        <v>187.4140935519668</v>
      </c>
      <c r="JO8" s="83">
        <v>173.70696059377008</v>
      </c>
      <c r="JP8" s="83">
        <v>183.42752201188014</v>
      </c>
      <c r="JQ8" s="83">
        <v>194.26401302506463</v>
      </c>
      <c r="JR8" s="83">
        <v>188.52188631709478</v>
      </c>
      <c r="JS8" s="201"/>
    </row>
    <row r="9" spans="1:279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83">
        <v>410.09545350566282</v>
      </c>
      <c r="JO9" s="83">
        <v>375.00542014112881</v>
      </c>
      <c r="JP9" s="83">
        <v>355.3188539231711</v>
      </c>
      <c r="JQ9" s="83">
        <v>395.37463807402344</v>
      </c>
      <c r="JR9" s="83">
        <v>381.812108938297</v>
      </c>
      <c r="JS9" s="201"/>
    </row>
    <row r="10" spans="1:279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280.06522403608272</v>
      </c>
      <c r="JE10" s="83">
        <v>278.81998451740156</v>
      </c>
      <c r="JF10" s="83">
        <v>289.1676764737179</v>
      </c>
      <c r="JG10" s="83">
        <v>278.32084426657929</v>
      </c>
      <c r="JH10" s="83">
        <v>269.05228894179459</v>
      </c>
      <c r="JI10" s="83">
        <v>276.6657076305994</v>
      </c>
      <c r="JJ10" s="83">
        <v>269.79654286831169</v>
      </c>
      <c r="JK10" s="83">
        <v>266.15999430156126</v>
      </c>
      <c r="JL10" s="83">
        <v>250.13674015403294</v>
      </c>
      <c r="JM10" s="83">
        <v>274.39434976882956</v>
      </c>
      <c r="JN10" s="83">
        <v>265.37746053741648</v>
      </c>
      <c r="JO10" s="83">
        <v>246.84297696213284</v>
      </c>
      <c r="JP10" s="83">
        <v>260.27531742387731</v>
      </c>
      <c r="JQ10" s="83">
        <v>270.48851289997037</v>
      </c>
      <c r="JR10" s="83">
        <v>253.05110316668177</v>
      </c>
      <c r="JS10" s="201"/>
    </row>
    <row r="11" spans="1:279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83">
        <v>449.11228296182264</v>
      </c>
      <c r="JO11" s="83">
        <v>446.32251063754182</v>
      </c>
      <c r="JP11" s="83">
        <v>481.00619565898194</v>
      </c>
      <c r="JQ11" s="83">
        <v>500.20673998058453</v>
      </c>
      <c r="JR11" s="83">
        <v>479.36021682891703</v>
      </c>
      <c r="JS11" s="201"/>
    </row>
    <row r="12" spans="1:279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83">
        <v>253.31771543661398</v>
      </c>
      <c r="JO12" s="83">
        <v>229.07959901451514</v>
      </c>
      <c r="JP12" s="83">
        <v>236.58288644228716</v>
      </c>
      <c r="JQ12" s="83">
        <v>240.84172454556034</v>
      </c>
      <c r="JR12" s="83">
        <v>213.2480516426379</v>
      </c>
      <c r="JS12" s="201"/>
    </row>
    <row r="13" spans="1:279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115.18499773178377</v>
      </c>
      <c r="JG13" s="83">
        <v>111.23537074916919</v>
      </c>
      <c r="JH13" s="83">
        <v>110.83626348217423</v>
      </c>
      <c r="JI13" s="83">
        <v>110.25569646610289</v>
      </c>
      <c r="JJ13" s="83">
        <v>106.35875037363728</v>
      </c>
      <c r="JK13" s="83">
        <v>106.52431967498578</v>
      </c>
      <c r="JL13" s="83">
        <v>101.43946495584696</v>
      </c>
      <c r="JM13" s="83">
        <v>109.81115437498693</v>
      </c>
      <c r="JN13" s="83">
        <v>109.33656234984481</v>
      </c>
      <c r="JO13" s="83">
        <v>101.48407375435433</v>
      </c>
      <c r="JP13" s="83">
        <v>102.62869532271623</v>
      </c>
      <c r="JQ13" s="83">
        <v>107.79769203119474</v>
      </c>
      <c r="JR13" s="83">
        <v>104.24303727768081</v>
      </c>
      <c r="JS13" s="201"/>
    </row>
    <row r="14" spans="1:279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83">
        <v>760.64855275663979</v>
      </c>
      <c r="JO14" s="83">
        <v>710.94887331995631</v>
      </c>
      <c r="JP14" s="83">
        <v>641.54476113353098</v>
      </c>
      <c r="JQ14" s="83">
        <v>723.60783667830435</v>
      </c>
      <c r="JR14" s="83">
        <v>732.65744466241449</v>
      </c>
      <c r="JS14" s="201"/>
    </row>
    <row r="15" spans="1:279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201"/>
    </row>
    <row r="16" spans="1:279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83">
        <v>269.78684035006097</v>
      </c>
      <c r="JO16" s="83">
        <v>251.79877783218939</v>
      </c>
      <c r="JP16" s="83">
        <v>266.83935673019386</v>
      </c>
      <c r="JQ16" s="83">
        <v>270.41314946312934</v>
      </c>
      <c r="JR16" s="83">
        <v>245.0787634942626</v>
      </c>
      <c r="JS16" s="201"/>
    </row>
    <row r="17" spans="1:279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388.32167295901752</v>
      </c>
      <c r="JG17" s="83">
        <v>348.68682769005414</v>
      </c>
      <c r="JH17" s="83">
        <v>327.49013304081052</v>
      </c>
      <c r="JI17" s="83">
        <v>342.40251848068482</v>
      </c>
      <c r="JJ17" s="83">
        <v>333.65293156168667</v>
      </c>
      <c r="JK17" s="83">
        <v>328.31474404578614</v>
      </c>
      <c r="JL17" s="83">
        <v>292.93048399606107</v>
      </c>
      <c r="JM17" s="83">
        <v>331.11659765275158</v>
      </c>
      <c r="JN17" s="83">
        <v>300.92586994781271</v>
      </c>
      <c r="JO17" s="83">
        <v>269.13756010828791</v>
      </c>
      <c r="JP17" s="83">
        <v>289.87635241299728</v>
      </c>
      <c r="JQ17" s="83">
        <v>304.4548629988721</v>
      </c>
      <c r="JR17" s="83">
        <v>295.23279584601022</v>
      </c>
      <c r="JS17" s="201"/>
    </row>
    <row r="18" spans="1:279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83">
        <v>177.63581264304028</v>
      </c>
      <c r="JO18" s="83">
        <v>165.43310365674139</v>
      </c>
      <c r="JP18" s="83">
        <v>181.04176458713192</v>
      </c>
      <c r="JQ18" s="83">
        <v>194.1761275836198</v>
      </c>
      <c r="JR18" s="83">
        <v>186.07791903462521</v>
      </c>
      <c r="JS18" s="201"/>
    </row>
    <row r="19" spans="1:279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579.1103634853414</v>
      </c>
      <c r="JE19" s="83">
        <v>527.03005408438491</v>
      </c>
      <c r="JF19" s="83">
        <v>521.90474014770223</v>
      </c>
      <c r="JG19" s="83">
        <v>498.76794007177898</v>
      </c>
      <c r="JH19" s="83">
        <v>290.0669048696015</v>
      </c>
      <c r="JI19" s="83">
        <v>211.05226701165623</v>
      </c>
      <c r="JJ19" s="83">
        <v>207.02271000733546</v>
      </c>
      <c r="JK19" s="83">
        <v>201.57526738027599</v>
      </c>
      <c r="JL19" s="83">
        <v>187.38598287190874</v>
      </c>
      <c r="JM19" s="83">
        <v>191.28140016237063</v>
      </c>
      <c r="JN19" s="83">
        <v>195.30204336635114</v>
      </c>
      <c r="JO19" s="83">
        <v>147.14558319488486</v>
      </c>
      <c r="JP19" s="83">
        <v>149.65866909859329</v>
      </c>
      <c r="JQ19" s="83">
        <v>1.7019877672417749</v>
      </c>
      <c r="JR19" s="83">
        <v>1.7045695961429297</v>
      </c>
      <c r="JS19" s="201"/>
    </row>
    <row r="20" spans="1:279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224.73297784479141</v>
      </c>
      <c r="JE20" s="83">
        <v>225.37850091402399</v>
      </c>
      <c r="JF20" s="83">
        <v>229.53384488393479</v>
      </c>
      <c r="JG20" s="83">
        <v>222.64264361095147</v>
      </c>
      <c r="JH20" s="83">
        <v>216.32069707222465</v>
      </c>
      <c r="JI20" s="83">
        <v>218.09467621782159</v>
      </c>
      <c r="JJ20" s="83">
        <v>211.79529265017928</v>
      </c>
      <c r="JK20" s="83">
        <v>208.79097837288037</v>
      </c>
      <c r="JL20" s="83">
        <v>199.10675586301804</v>
      </c>
      <c r="JM20" s="83">
        <v>211.18122190643885</v>
      </c>
      <c r="JN20" s="83">
        <v>204.20281983008198</v>
      </c>
      <c r="JO20" s="83">
        <v>192.47776619068947</v>
      </c>
      <c r="JP20" s="83">
        <v>199.14687310704545</v>
      </c>
      <c r="JQ20" s="83">
        <v>204.8093201197492</v>
      </c>
      <c r="JR20" s="83">
        <v>197.53873431710096</v>
      </c>
      <c r="JS20" s="201"/>
    </row>
    <row r="21" spans="1:279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331.39057629808508</v>
      </c>
      <c r="JE21" s="83">
        <v>331.66887657355079</v>
      </c>
      <c r="JF21" s="83">
        <v>336.76227113154249</v>
      </c>
      <c r="JG21" s="83">
        <v>328.51583617087522</v>
      </c>
      <c r="JH21" s="83">
        <v>319.25751903252183</v>
      </c>
      <c r="JI21" s="83">
        <v>322.66359922238831</v>
      </c>
      <c r="JJ21" s="83">
        <v>314.82253168697736</v>
      </c>
      <c r="JK21" s="83">
        <v>311.43772118536276</v>
      </c>
      <c r="JL21" s="83">
        <v>298.18216403597188</v>
      </c>
      <c r="JM21" s="83">
        <v>314.88978442911866</v>
      </c>
      <c r="JN21" s="83">
        <v>306.60987633931251</v>
      </c>
      <c r="JO21" s="83">
        <v>290.76885803175213</v>
      </c>
      <c r="JP21" s="83">
        <v>299.90304174895914</v>
      </c>
      <c r="JQ21" s="83">
        <v>307.74987299398884</v>
      </c>
      <c r="JR21" s="83">
        <v>298.21501537157042</v>
      </c>
      <c r="JS21" s="201"/>
    </row>
    <row r="22" spans="1:279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302.43274412872535</v>
      </c>
      <c r="JE22" s="83">
        <v>302.47499360217932</v>
      </c>
      <c r="JF22" s="83">
        <v>310.56350957359842</v>
      </c>
      <c r="JG22" s="83">
        <v>299.08021060530564</v>
      </c>
      <c r="JH22" s="83">
        <v>290.50144859336075</v>
      </c>
      <c r="JI22" s="83">
        <v>296.36929610141834</v>
      </c>
      <c r="JJ22" s="83">
        <v>289.28081142687739</v>
      </c>
      <c r="JK22" s="83">
        <v>284.59211032298987</v>
      </c>
      <c r="JL22" s="83">
        <v>268.62731322099808</v>
      </c>
      <c r="JM22" s="83">
        <v>289.15938115547794</v>
      </c>
      <c r="JN22" s="83">
        <v>281.08729468279671</v>
      </c>
      <c r="JO22" s="83">
        <v>263.13512867103805</v>
      </c>
      <c r="JP22" s="83">
        <v>274.10189614790676</v>
      </c>
      <c r="JQ22" s="83">
        <v>282.43616035062195</v>
      </c>
      <c r="JR22" s="83">
        <v>269.22744077080483</v>
      </c>
      <c r="JS22" s="201"/>
    </row>
    <row r="23" spans="1:279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209.32654714748739</v>
      </c>
      <c r="JE23" s="83">
        <v>209.65698468374688</v>
      </c>
      <c r="JF23" s="83">
        <v>211.78092666249651</v>
      </c>
      <c r="JG23" s="83">
        <v>207.78354805035752</v>
      </c>
      <c r="JH23" s="83">
        <v>202.58860353979307</v>
      </c>
      <c r="JI23" s="83">
        <v>202.99701522017173</v>
      </c>
      <c r="JJ23" s="83">
        <v>198.70961469031334</v>
      </c>
      <c r="JK23" s="83">
        <v>196.56109592444119</v>
      </c>
      <c r="JL23" s="83">
        <v>190.0725907927615</v>
      </c>
      <c r="JM23" s="83">
        <v>197.51586323218828</v>
      </c>
      <c r="JN23" s="83">
        <v>192.44995985510155</v>
      </c>
      <c r="JO23" s="83">
        <v>183.66476388464503</v>
      </c>
      <c r="JP23" s="83">
        <v>188.03975941690805</v>
      </c>
      <c r="JQ23" s="83">
        <v>192.20659685920756</v>
      </c>
      <c r="JR23" s="83">
        <v>187.60368150307872</v>
      </c>
      <c r="JS23" s="201"/>
    </row>
    <row r="24" spans="1:279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440.22162613401349</v>
      </c>
      <c r="JE24" s="83">
        <v>434.02283043908812</v>
      </c>
      <c r="JF24" s="83">
        <v>448.44879539870493</v>
      </c>
      <c r="JG24" s="83">
        <v>422.28904757667021</v>
      </c>
      <c r="JH24" s="83">
        <v>403.79288991924443</v>
      </c>
      <c r="JI24" s="83">
        <v>415.41368558175969</v>
      </c>
      <c r="JJ24" s="83">
        <v>403.94007337651885</v>
      </c>
      <c r="JK24" s="83">
        <v>397.70414616640284</v>
      </c>
      <c r="JL24" s="83">
        <v>366.82721496734115</v>
      </c>
      <c r="JM24" s="83">
        <v>404.0811151874351</v>
      </c>
      <c r="JN24" s="83">
        <v>385.48453626434303</v>
      </c>
      <c r="JO24" s="83">
        <v>354.82518925759916</v>
      </c>
      <c r="JP24" s="83">
        <v>376.06562472025684</v>
      </c>
      <c r="JQ24" s="83">
        <v>394.7500370348497</v>
      </c>
      <c r="JR24" s="83">
        <v>374.06925127964786</v>
      </c>
      <c r="JS24" s="201"/>
    </row>
    <row r="25" spans="1:279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238.00892590831671</v>
      </c>
      <c r="JE25" s="83">
        <v>238.58073402827708</v>
      </c>
      <c r="JF25" s="83">
        <v>242.2116410992133</v>
      </c>
      <c r="JG25" s="83">
        <v>235.57554454311892</v>
      </c>
      <c r="JH25" s="83">
        <v>229.10179695096718</v>
      </c>
      <c r="JI25" s="83">
        <v>232.4357839073223</v>
      </c>
      <c r="JJ25" s="83">
        <v>227.32364136517381</v>
      </c>
      <c r="JK25" s="83">
        <v>225.46479622020323</v>
      </c>
      <c r="JL25" s="83">
        <v>214.77536780646523</v>
      </c>
      <c r="JM25" s="83">
        <v>226.19852703320163</v>
      </c>
      <c r="JN25" s="83">
        <v>221.48797781303321</v>
      </c>
      <c r="JO25" s="83">
        <v>211.36911118230699</v>
      </c>
      <c r="JP25" s="83">
        <v>216.48518057165768</v>
      </c>
      <c r="JQ25" s="83">
        <v>221.52121132428303</v>
      </c>
      <c r="JR25" s="83">
        <v>214.79452846069572</v>
      </c>
      <c r="JS25" s="201"/>
    </row>
    <row r="26" spans="1:279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262.9436152305193</v>
      </c>
      <c r="JG26" s="83">
        <v>254.50416404333095</v>
      </c>
      <c r="JH26" s="83">
        <v>228.46270893546202</v>
      </c>
      <c r="JI26" s="83">
        <v>238.59882356318849</v>
      </c>
      <c r="JJ26" s="83">
        <v>225.75600829220187</v>
      </c>
      <c r="JK26" s="83">
        <v>218.99223049095374</v>
      </c>
      <c r="JL26" s="83">
        <v>203.52503437684553</v>
      </c>
      <c r="JM26" s="83">
        <v>220.75895449316212</v>
      </c>
      <c r="JN26" s="83">
        <v>206.89040386207097</v>
      </c>
      <c r="JO26" s="83">
        <v>180.28829358366409</v>
      </c>
      <c r="JP26" s="83">
        <v>198.04565053913922</v>
      </c>
      <c r="JQ26" s="83">
        <v>206.91116421312694</v>
      </c>
      <c r="JR26" s="83">
        <v>196.57165530751953</v>
      </c>
      <c r="JS26" s="201"/>
    </row>
    <row r="27" spans="1:279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280.31628346305888</v>
      </c>
      <c r="JG27" s="83">
        <v>275.55054168605267</v>
      </c>
      <c r="JH27" s="83">
        <v>268.07155657836927</v>
      </c>
      <c r="JI27" s="83">
        <v>268.56801587004219</v>
      </c>
      <c r="JJ27" s="83">
        <v>261.0830926252649</v>
      </c>
      <c r="JK27" s="83">
        <v>256.23258339692063</v>
      </c>
      <c r="JL27" s="83">
        <v>246.32783637389022</v>
      </c>
      <c r="JM27" s="83">
        <v>255.43284596301277</v>
      </c>
      <c r="JN27" s="83">
        <v>247.63370328096269</v>
      </c>
      <c r="JO27" s="83">
        <v>231.70242934028644</v>
      </c>
      <c r="JP27" s="83">
        <v>239.60763062873474</v>
      </c>
      <c r="JQ27" s="83">
        <v>246.09133851495727</v>
      </c>
      <c r="JR27" s="83">
        <v>242.80192957551196</v>
      </c>
      <c r="JS27" s="201"/>
    </row>
    <row r="28" spans="1:279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83">
        <v>42.940495041264121</v>
      </c>
      <c r="JO28" s="83">
        <v>41.086270862293439</v>
      </c>
      <c r="JP28" s="83">
        <v>41.484669980054605</v>
      </c>
      <c r="JQ28" s="83">
        <v>41.755377510721097</v>
      </c>
      <c r="JR28" s="83">
        <v>42.110344543475257</v>
      </c>
      <c r="JS28" s="201"/>
    </row>
    <row r="29" spans="1:279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83">
        <v>196.71402029329832</v>
      </c>
      <c r="JO29" s="83">
        <v>189.72859980769783</v>
      </c>
      <c r="JP29" s="83">
        <v>193.46056864654972</v>
      </c>
      <c r="JQ29" s="83">
        <v>200.15585688833286</v>
      </c>
      <c r="JR29" s="83">
        <v>194.66267737122499</v>
      </c>
      <c r="JS29" s="201"/>
    </row>
    <row r="30" spans="1:279" s="199" customFormat="1" ht="15" customHeight="1" x14ac:dyDescent="0.25">
      <c r="A30" s="82" t="s">
        <v>153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418.60616191605834</v>
      </c>
      <c r="JG30" s="83">
        <v>413.27046398226003</v>
      </c>
      <c r="JH30" s="83">
        <v>395.67217225275448</v>
      </c>
      <c r="JI30" s="83">
        <v>394.18658121761507</v>
      </c>
      <c r="JJ30" s="83">
        <v>381.60680726320811</v>
      </c>
      <c r="JK30" s="83">
        <v>381.93962139314937</v>
      </c>
      <c r="JL30" s="83">
        <v>363.1178279562144</v>
      </c>
      <c r="JM30" s="83">
        <v>370.91433609968402</v>
      </c>
      <c r="JN30" s="83">
        <v>371.91657346665397</v>
      </c>
      <c r="JO30" s="83">
        <v>354.32790367455823</v>
      </c>
      <c r="JP30" s="83">
        <v>352.6379475423991</v>
      </c>
      <c r="JQ30" s="83">
        <v>369.94799971522548</v>
      </c>
      <c r="JR30" s="83">
        <v>368.57713617017566</v>
      </c>
      <c r="JS30" s="201"/>
    </row>
    <row r="31" spans="1:279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188.88221695529046</v>
      </c>
      <c r="JG31" s="83">
        <v>186.17303919097958</v>
      </c>
      <c r="JH31" s="83">
        <v>182.04778410513657</v>
      </c>
      <c r="JI31" s="83">
        <v>179.06086231327902</v>
      </c>
      <c r="JJ31" s="83">
        <v>174.44677781145182</v>
      </c>
      <c r="JK31" s="83">
        <v>172.88334266495448</v>
      </c>
      <c r="JL31" s="83">
        <v>167.63157190702978</v>
      </c>
      <c r="JM31" s="83">
        <v>174.41047342036603</v>
      </c>
      <c r="JN31" s="83">
        <v>168.18143516692882</v>
      </c>
      <c r="JO31" s="83">
        <v>162.13521100304283</v>
      </c>
      <c r="JP31" s="83">
        <v>161.84053338141285</v>
      </c>
      <c r="JQ31" s="83">
        <v>165.80071447705785</v>
      </c>
      <c r="JR31" s="83">
        <v>162.93466144618932</v>
      </c>
      <c r="JS31" s="201"/>
    </row>
    <row r="32" spans="1:279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179.93976517192465</v>
      </c>
      <c r="JG32" s="83">
        <v>178.60406110809342</v>
      </c>
      <c r="JH32" s="83">
        <v>175.90851843723763</v>
      </c>
      <c r="JI32" s="83">
        <v>175.71681031096946</v>
      </c>
      <c r="JJ32" s="83">
        <v>173.78322388290621</v>
      </c>
      <c r="JK32" s="83">
        <v>172.46251531137344</v>
      </c>
      <c r="JL32" s="83">
        <v>171.15910158393541</v>
      </c>
      <c r="JM32" s="83">
        <v>173.53364672395546</v>
      </c>
      <c r="JN32" s="83">
        <v>170.23907957078708</v>
      </c>
      <c r="JO32" s="83">
        <v>165.59607106783858</v>
      </c>
      <c r="JP32" s="83">
        <v>168.40831505768057</v>
      </c>
      <c r="JQ32" s="83">
        <v>169.87641789322939</v>
      </c>
      <c r="JR32" s="83">
        <v>168.7646347608883</v>
      </c>
      <c r="JS32" s="201"/>
    </row>
    <row r="33" spans="1:279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254.81250867559262</v>
      </c>
      <c r="JG33" s="83">
        <v>250.87692596821009</v>
      </c>
      <c r="JH33" s="83">
        <v>243.55750137566355</v>
      </c>
      <c r="JI33" s="83">
        <v>242.67967248491004</v>
      </c>
      <c r="JJ33" s="83">
        <v>236.03498061695933</v>
      </c>
      <c r="JK33" s="83">
        <v>231.02670876940022</v>
      </c>
      <c r="JL33" s="83">
        <v>225.31684634144241</v>
      </c>
      <c r="JM33" s="83">
        <v>233.17437942159381</v>
      </c>
      <c r="JN33" s="83">
        <v>223.07029964455955</v>
      </c>
      <c r="JO33" s="83">
        <v>207.87391992540486</v>
      </c>
      <c r="JP33" s="83">
        <v>215.67836614720812</v>
      </c>
      <c r="JQ33" s="83">
        <v>221.63142805450195</v>
      </c>
      <c r="JR33" s="83">
        <v>217.35276546691944</v>
      </c>
      <c r="JS33" s="201"/>
    </row>
    <row r="34" spans="1:279" s="199" customFormat="1" ht="15" customHeight="1" x14ac:dyDescent="0.25">
      <c r="A34" s="82" t="s">
        <v>154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237.89393998162871</v>
      </c>
      <c r="JG34" s="83">
        <v>233.955289588835</v>
      </c>
      <c r="JH34" s="83">
        <v>229.19012080896974</v>
      </c>
      <c r="JI34" s="83">
        <v>228.73984007107367</v>
      </c>
      <c r="JJ34" s="83">
        <v>222.72785715390171</v>
      </c>
      <c r="JK34" s="83">
        <v>220.86980560658847</v>
      </c>
      <c r="JL34" s="83">
        <v>206.67960957084526</v>
      </c>
      <c r="JM34" s="83">
        <v>216.15999090859776</v>
      </c>
      <c r="JN34" s="83">
        <v>213.38664020535509</v>
      </c>
      <c r="JO34" s="83">
        <v>204.36269324455853</v>
      </c>
      <c r="JP34" s="83">
        <v>208.63260179732583</v>
      </c>
      <c r="JQ34" s="83">
        <v>213.69924011137948</v>
      </c>
      <c r="JR34" s="83">
        <v>212.58405429116877</v>
      </c>
      <c r="JS34" s="201"/>
    </row>
    <row r="35" spans="1:279" s="199" customFormat="1" ht="15" customHeight="1" x14ac:dyDescent="0.25">
      <c r="A35" s="82" t="s">
        <v>155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224.16798380683011</v>
      </c>
      <c r="JG35" s="83">
        <v>221.62467337420475</v>
      </c>
      <c r="JH35" s="83">
        <v>223.37213660043085</v>
      </c>
      <c r="JI35" s="83">
        <v>221.05577482004463</v>
      </c>
      <c r="JJ35" s="83">
        <v>218.86948777843907</v>
      </c>
      <c r="JK35" s="83">
        <v>216.80813203905311</v>
      </c>
      <c r="JL35" s="83">
        <v>211.8126883169729</v>
      </c>
      <c r="JM35" s="83">
        <v>219.74105538064731</v>
      </c>
      <c r="JN35" s="83">
        <v>214.12452652302133</v>
      </c>
      <c r="JO35" s="83">
        <v>202.83209298703662</v>
      </c>
      <c r="JP35" s="83">
        <v>205.42333184115611</v>
      </c>
      <c r="JQ35" s="83">
        <v>208.10974721346668</v>
      </c>
      <c r="JR35" s="83">
        <v>204.49481074645774</v>
      </c>
      <c r="JS35" s="201"/>
    </row>
    <row r="36" spans="1:279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220.23305742774869</v>
      </c>
      <c r="JG36" s="83">
        <v>216.60877722156954</v>
      </c>
      <c r="JH36" s="83">
        <v>211.02550397891278</v>
      </c>
      <c r="JI36" s="83">
        <v>208.89154920205075</v>
      </c>
      <c r="JJ36" s="83">
        <v>202.7435224927824</v>
      </c>
      <c r="JK36" s="83">
        <v>201.26647925626827</v>
      </c>
      <c r="JL36" s="83">
        <v>193.57272391613958</v>
      </c>
      <c r="JM36" s="83">
        <v>199.91509249750803</v>
      </c>
      <c r="JN36" s="83">
        <v>195.18252469639668</v>
      </c>
      <c r="JO36" s="83">
        <v>187.0751966231843</v>
      </c>
      <c r="JP36" s="83">
        <v>188.59987674075924</v>
      </c>
      <c r="JQ36" s="83">
        <v>194.0378650211124</v>
      </c>
      <c r="JR36" s="83">
        <v>192.39600916434054</v>
      </c>
      <c r="JS36" s="201"/>
    </row>
    <row r="37" spans="1:279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199.4139137736849</v>
      </c>
      <c r="JG37" s="83">
        <v>197.08773838909406</v>
      </c>
      <c r="JH37" s="83">
        <v>192.61645260732141</v>
      </c>
      <c r="JI37" s="83">
        <v>190.57629028830422</v>
      </c>
      <c r="JJ37" s="83">
        <v>186.5413638837278</v>
      </c>
      <c r="JK37" s="83">
        <v>184.70402494641107</v>
      </c>
      <c r="JL37" s="83">
        <v>182.00780756668743</v>
      </c>
      <c r="JM37" s="83">
        <v>186.5788480089864</v>
      </c>
      <c r="JN37" s="83">
        <v>180.1950552369025</v>
      </c>
      <c r="JO37" s="83">
        <v>172.72133222824689</v>
      </c>
      <c r="JP37" s="83">
        <v>176.54502022473324</v>
      </c>
      <c r="JQ37" s="83">
        <v>179.56353389520132</v>
      </c>
      <c r="JR37" s="83">
        <v>176.92216198842166</v>
      </c>
      <c r="JS37" s="201"/>
    </row>
    <row r="38" spans="1:279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83"/>
      <c r="JO38" s="83"/>
      <c r="JP38" s="83"/>
      <c r="JQ38" s="83"/>
      <c r="JR38" s="83"/>
      <c r="JS38" s="201"/>
    </row>
    <row r="39" spans="1:279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83">
        <v>145.22449563471329</v>
      </c>
      <c r="JO39" s="83">
        <v>131.77579115841706</v>
      </c>
      <c r="JP39" s="83">
        <v>137.44920318725664</v>
      </c>
      <c r="JQ39" s="83">
        <v>144.6085542618176</v>
      </c>
      <c r="JR39" s="83">
        <v>136.34492076987647</v>
      </c>
      <c r="JS39" s="201"/>
    </row>
    <row r="40" spans="1:279" s="199" customFormat="1" ht="15" customHeight="1" x14ac:dyDescent="0.25">
      <c r="A40" s="15" t="s">
        <v>169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201"/>
    </row>
    <row r="41" spans="1:279" ht="15" customHeight="1" x14ac:dyDescent="0.3">
      <c r="A41" s="17" t="s">
        <v>170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200"/>
    </row>
    <row r="42" spans="1:279" ht="15" customHeight="1" thickBot="1" x14ac:dyDescent="0.35">
      <c r="A42" s="16" t="s">
        <v>171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200"/>
    </row>
    <row r="43" spans="1:279" ht="15" customHeight="1" x14ac:dyDescent="0.3">
      <c r="A43" s="15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200"/>
    </row>
    <row r="44" spans="1:279" ht="15" customHeight="1" x14ac:dyDescent="0.3">
      <c r="A44" s="15" t="s">
        <v>166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200"/>
    </row>
    <row r="45" spans="1:279" ht="15" customHeight="1" x14ac:dyDescent="0.3">
      <c r="A45" s="15" t="s">
        <v>168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5" t="s">
        <v>191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s="171" customFormat="1" ht="24" customHeight="1" x14ac:dyDescent="0.2">
      <c r="A2" s="140"/>
      <c r="B2" s="231" t="s">
        <v>17</v>
      </c>
      <c r="C2" s="232"/>
      <c r="D2" s="232"/>
      <c r="E2" s="232"/>
      <c r="F2" s="232"/>
      <c r="G2" s="232"/>
      <c r="H2" s="233"/>
      <c r="I2" s="226" t="s">
        <v>18</v>
      </c>
      <c r="J2" s="227"/>
      <c r="K2" s="227"/>
      <c r="L2" s="227"/>
      <c r="M2" s="227"/>
      <c r="N2" s="227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221</v>
      </c>
      <c r="H3" s="87" t="s">
        <v>222</v>
      </c>
      <c r="I3" s="84">
        <v>2018</v>
      </c>
      <c r="J3" s="45">
        <v>2019</v>
      </c>
      <c r="K3" s="45">
        <v>2020</v>
      </c>
      <c r="L3" s="45">
        <v>2021</v>
      </c>
      <c r="M3" s="45" t="s">
        <v>221</v>
      </c>
      <c r="N3" s="176" t="s">
        <v>222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41209.005613959998</v>
      </c>
      <c r="H4" s="88">
        <v>41394.038976529999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36299.280320810001</v>
      </c>
      <c r="N4" s="205">
        <v>36406.52776692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9586.3325440000008</v>
      </c>
      <c r="H6" s="89">
        <v>9173.5951210000003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8406.2732835000006</v>
      </c>
      <c r="N6" s="102">
        <v>8036.6040823800004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27505.913770430001</v>
      </c>
      <c r="H7" s="89">
        <v>25933.930772700001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17198.331372119999</v>
      </c>
      <c r="N7" s="102">
        <v>16351.00509631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362.66611588000001</v>
      </c>
      <c r="H8" s="89">
        <v>180.65984263999999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362.66611587</v>
      </c>
      <c r="N8" s="102">
        <v>180.65984263999999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17366.28831987</v>
      </c>
      <c r="H9" s="89">
        <v>16695.784919559999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16282.68353901</v>
      </c>
      <c r="N9" s="102">
        <v>15660.464664949999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5985.7470816100004</v>
      </c>
      <c r="H10" s="89">
        <v>5766.2383967100004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5004.19091286</v>
      </c>
      <c r="N10" s="102">
        <v>4741.09113514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362872.60781517997</v>
      </c>
      <c r="H11" s="89">
        <v>335822.27667538001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294915.77176764002</v>
      </c>
      <c r="N11" s="102">
        <v>272051.88942139002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659.36506240000006</v>
      </c>
      <c r="H12" s="89">
        <v>626.59599460000004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659.36506240000006</v>
      </c>
      <c r="N12" s="102">
        <v>626.59599460000004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2244.9941520000002</v>
      </c>
      <c r="H13" s="89">
        <v>1970.375319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2244.9941520000002</v>
      </c>
      <c r="N13" s="102">
        <v>1970.375319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1137.0867710800001</v>
      </c>
      <c r="H14" s="89">
        <v>1076.28250499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1109.0417689799999</v>
      </c>
      <c r="N14" s="102">
        <v>1049.31227582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365.9008255924</v>
      </c>
      <c r="H15" s="89">
        <v>281.79005134400001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365.90082908760201</v>
      </c>
      <c r="N15" s="102">
        <v>281.79005446732998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21511.17368055</v>
      </c>
      <c r="H17" s="89">
        <v>19062.148390810002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18655.06597897</v>
      </c>
      <c r="N17" s="102">
        <v>16440.204671070001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2016.343822</v>
      </c>
      <c r="H18" s="89">
        <v>1941.299937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2015.3181105399999</v>
      </c>
      <c r="N18" s="102">
        <v>1941.29993737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282.92496139999997</v>
      </c>
      <c r="H19" s="89">
        <v>269.54759960000001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282.92496141999999</v>
      </c>
      <c r="N19" s="102">
        <v>269.54759962000003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0.8138533</v>
      </c>
      <c r="H20" s="89">
        <v>0.81653098000000002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0.8138533</v>
      </c>
      <c r="N20" s="102">
        <v>0.81653098000000002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25567.357677299999</v>
      </c>
      <c r="H21" s="89">
        <v>24176.8221146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24877.946279899999</v>
      </c>
      <c r="N21" s="102">
        <v>23526.769677650002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477465.51645259239</v>
      </c>
      <c r="H22" s="88">
        <f>SUM(H5:H21)</f>
        <v>442978.16417091398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392381.28798759758</v>
      </c>
      <c r="N22" s="205">
        <f>SUM(N5:N21)</f>
        <v>363128.42630338733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48598.27591851</v>
      </c>
      <c r="H23" s="89">
        <v>48023.192693750003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43973.939297440003</v>
      </c>
      <c r="N23" s="102">
        <v>43367.539514099997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47393.984495019999</v>
      </c>
      <c r="H24" s="89">
        <v>46356.559683500003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29546.806940089999</v>
      </c>
      <c r="N24" s="102">
        <v>29138.027066269999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103637.39439092</v>
      </c>
      <c r="H25" s="89">
        <v>102641.67632609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89435.105145630005</v>
      </c>
      <c r="N25" s="102">
        <v>88374.556441819994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108.19374910000001</v>
      </c>
      <c r="H26" s="89">
        <v>103.67301809999999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108.19374910000001</v>
      </c>
      <c r="N26" s="102">
        <v>103.67301809999999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199737.84855354999</v>
      </c>
      <c r="H27" s="88">
        <f>SUM(H23:H26)</f>
        <v>197125.10172144001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163064.04513225998</v>
      </c>
      <c r="N27" s="205">
        <f>SUM(N23:N26)</f>
        <v>160983.79604029001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34149.642493907479</v>
      </c>
      <c r="H28" s="89">
        <v>35434.533456283651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25854.521327315651</v>
      </c>
      <c r="N28" s="102">
        <v>26920.846108566191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35869.066605133376</v>
      </c>
      <c r="H29" s="89">
        <v>35589.86315239394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29750.243304463103</v>
      </c>
      <c r="N29" s="102">
        <v>29100.539998497141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44582.716931563416</v>
      </c>
      <c r="H30" s="89">
        <v>41433.303543373499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32154.035940046961</v>
      </c>
      <c r="N30" s="102">
        <v>30005.82315687435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59743.300040709997</v>
      </c>
      <c r="H31" s="89">
        <v>60733.381932349999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55205.427414370002</v>
      </c>
      <c r="N31" s="102">
        <v>56184.38051535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7470.8023291199997</v>
      </c>
      <c r="H32" s="89">
        <v>7893.9748172899999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5924.6640116299995</v>
      </c>
      <c r="N32" s="102">
        <v>6309.0887734400003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13574.3635954</v>
      </c>
      <c r="H33" s="89">
        <v>12748.96387734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11914.032267590001</v>
      </c>
      <c r="N33" s="102">
        <v>11779.727023449999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195389.89199583427</v>
      </c>
      <c r="H34" s="88">
        <f>SUM(H28:H33)</f>
        <v>193834.02077903107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160802.9242654157</v>
      </c>
      <c r="N34" s="205">
        <f>SUM(N28:N33)</f>
        <v>160300.40557617767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10387.3678065</v>
      </c>
      <c r="H36" s="88">
        <v>9767.9698193200002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10387.367806980001</v>
      </c>
      <c r="N36" s="205">
        <v>9767.9698193799995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116901.27654951419</v>
      </c>
      <c r="H37" s="89">
        <v>112306.993331436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109129.28206639194</v>
      </c>
      <c r="N37" s="102">
        <v>104794.43741801298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30284.3353059</v>
      </c>
      <c r="H38" s="89">
        <v>29294.710284500001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23096.5350808</v>
      </c>
      <c r="N38" s="102">
        <v>22388.169680129999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36973.794026540003</v>
      </c>
      <c r="H39" s="89">
        <v>35694.580780049997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36973.794025019997</v>
      </c>
      <c r="N39" s="102">
        <v>35694.580780279997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53936.255477140003</v>
      </c>
      <c r="H40" s="89">
        <v>52586.970697689998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53936.255478120001</v>
      </c>
      <c r="N40" s="102">
        <v>52586.970697880002</v>
      </c>
    </row>
    <row r="41" spans="1:14" ht="15" customHeight="1" x14ac:dyDescent="0.2">
      <c r="A41" s="91" t="s">
        <v>160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238095.6613590942</v>
      </c>
      <c r="H41" s="88">
        <f>SUM(H37:H40)</f>
        <v>229883.25509367598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223135.86665033194</v>
      </c>
      <c r="N41" s="205">
        <f>SUM(N37:N40)</f>
        <v>215464.15857630296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15991.229449529999</v>
      </c>
      <c r="H42" s="88">
        <v>15438.857452460001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15991.2294502</v>
      </c>
      <c r="N42" s="205">
        <v>15438.857451469999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1778.5803732700001</v>
      </c>
      <c r="H43" s="88">
        <v>1837.0352856699999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1778.5803732700001</v>
      </c>
      <c r="N43" s="205">
        <v>1837.0352856699999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19419.463052399999</v>
      </c>
      <c r="H44" s="88">
        <v>18226.756408199999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19213.636640140001</v>
      </c>
      <c r="N44" s="205">
        <v>18032.053395039999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568.9070504</v>
      </c>
      <c r="H45" s="88">
        <v>538.2237149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385.46463198999999</v>
      </c>
      <c r="N45" s="205">
        <v>365.42596485000001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1200043.4717071308</v>
      </c>
      <c r="H46" s="144">
        <f>H4+H22+H27+H34+H35+H36+H41+H42+H43+H44+H45</f>
        <v>1151023.4234221412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1023439.6832589949</v>
      </c>
      <c r="N46" s="141">
        <f>N4+N22+N27+N34+N35+N36+N41+N42+N43+N44+N45</f>
        <v>981724.65617948782</v>
      </c>
    </row>
    <row r="47" spans="1:14" ht="15" customHeight="1" thickBot="1" x14ac:dyDescent="0.25">
      <c r="A47" s="58" t="s">
        <v>213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8" t="s">
        <v>61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30"/>
    </row>
  </sheetData>
  <mergeCells count="4">
    <mergeCell ref="A1:N1"/>
    <mergeCell ref="I2:N2"/>
    <mergeCell ref="A48:N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6" t="s">
        <v>190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s="171" customFormat="1" ht="24" customHeight="1" x14ac:dyDescent="0.2">
      <c r="A2" s="140"/>
      <c r="B2" s="231" t="s">
        <v>62</v>
      </c>
      <c r="C2" s="232"/>
      <c r="D2" s="232"/>
      <c r="E2" s="232"/>
      <c r="F2" s="232"/>
      <c r="G2" s="232"/>
      <c r="H2" s="232"/>
      <c r="I2" s="233"/>
      <c r="J2" s="234" t="s">
        <v>63</v>
      </c>
      <c r="K2" s="235"/>
      <c r="L2" s="235"/>
      <c r="M2" s="235"/>
      <c r="N2" s="235"/>
      <c r="O2" s="235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221</v>
      </c>
      <c r="H3" s="45" t="s">
        <v>222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221</v>
      </c>
      <c r="N3" s="45" t="s">
        <v>222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288.67771134999998</v>
      </c>
      <c r="H4" s="48">
        <v>-46.147057439999998</v>
      </c>
      <c r="I4" s="88">
        <v>2784.4361789999998</v>
      </c>
      <c r="J4" s="98">
        <v>-2991.9307073300001</v>
      </c>
      <c r="K4" s="48">
        <v>4049.5816315799998</v>
      </c>
      <c r="L4" s="48">
        <v>4088.5568627120001</v>
      </c>
      <c r="M4" s="48">
        <v>346.95848302000002</v>
      </c>
      <c r="N4" s="48">
        <v>-17.91994098</v>
      </c>
      <c r="O4" s="204">
        <v>2137.9608339599999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40.709980000000002</v>
      </c>
      <c r="H6" s="50">
        <v>4.1583600000000001</v>
      </c>
      <c r="I6" s="89">
        <v>1972.21789623</v>
      </c>
      <c r="J6" s="86">
        <v>3123.4104017999998</v>
      </c>
      <c r="K6" s="50">
        <v>5.5763824</v>
      </c>
      <c r="L6" s="50">
        <v>1639.7464749999999</v>
      </c>
      <c r="M6" s="50">
        <v>40.709980000000002</v>
      </c>
      <c r="N6" s="50">
        <v>4.1583600000000001</v>
      </c>
      <c r="O6" s="102">
        <v>1792.9187720299999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786.61488337000003</v>
      </c>
      <c r="H7" s="50">
        <v>-102.67720224</v>
      </c>
      <c r="I7" s="89">
        <v>-357.67836223</v>
      </c>
      <c r="J7" s="86">
        <v>-5201.9983961770004</v>
      </c>
      <c r="K7" s="50">
        <v>-777.46998861199995</v>
      </c>
      <c r="L7" s="50">
        <v>1510.17009218</v>
      </c>
      <c r="M7" s="50">
        <v>663.78222453000001</v>
      </c>
      <c r="N7" s="50">
        <v>30.991397840000001</v>
      </c>
      <c r="O7" s="102">
        <v>-1255.6982759299999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1.58756845</v>
      </c>
      <c r="H8" s="50">
        <v>-163.97840529000001</v>
      </c>
      <c r="I8" s="89">
        <v>-335.14442431999998</v>
      </c>
      <c r="J8" s="86">
        <v>-108.50283457</v>
      </c>
      <c r="K8" s="50">
        <v>-67.275870170000005</v>
      </c>
      <c r="L8" s="50">
        <v>-8.2433689599999997</v>
      </c>
      <c r="M8" s="50">
        <v>1.58756845</v>
      </c>
      <c r="N8" s="50">
        <v>-163.97840529000001</v>
      </c>
      <c r="O8" s="102">
        <v>-335.14442431999998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-96.462727990000005</v>
      </c>
      <c r="H9" s="50">
        <v>-125.63636208</v>
      </c>
      <c r="I9" s="89">
        <v>-2320.6829195599998</v>
      </c>
      <c r="J9" s="86">
        <v>-5123.2131632945229</v>
      </c>
      <c r="K9" s="50">
        <v>-1857.8801399399999</v>
      </c>
      <c r="L9" s="50">
        <v>1107.39605835</v>
      </c>
      <c r="M9" s="50">
        <v>-88.982354000000001</v>
      </c>
      <c r="N9" s="50">
        <v>-70.911671630000001</v>
      </c>
      <c r="O9" s="102">
        <v>-1847.1173735299999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-46.964493969999999</v>
      </c>
      <c r="H10" s="50">
        <v>19.362712739999999</v>
      </c>
      <c r="I10" s="89">
        <v>-383.42174706999998</v>
      </c>
      <c r="J10" s="86">
        <v>-1682.0646760699999</v>
      </c>
      <c r="K10" s="50">
        <v>-921.44919158000005</v>
      </c>
      <c r="L10" s="50">
        <v>605.15428498999995</v>
      </c>
      <c r="M10" s="50">
        <v>-61.975914719999992</v>
      </c>
      <c r="N10" s="50">
        <v>-65.766223510000003</v>
      </c>
      <c r="O10" s="102">
        <v>-588.29858961000002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-2628.9964005800002</v>
      </c>
      <c r="H11" s="50">
        <v>-3279.68230546</v>
      </c>
      <c r="I11" s="89">
        <v>2158.4423524200001</v>
      </c>
      <c r="J11" s="86">
        <v>12772.804127334701</v>
      </c>
      <c r="K11" s="50">
        <v>25617.353211846999</v>
      </c>
      <c r="L11" s="50">
        <v>21812.187092543001</v>
      </c>
      <c r="M11" s="50">
        <v>-1751.5228949100001</v>
      </c>
      <c r="N11" s="50">
        <v>-3041.0592370499999</v>
      </c>
      <c r="O11" s="102">
        <v>4544.1651436000002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-2.3550000000000001E-2</v>
      </c>
      <c r="H12" s="50">
        <v>-5.3524500000000002</v>
      </c>
      <c r="I12" s="89">
        <v>-35.434348290000003</v>
      </c>
      <c r="J12" s="86">
        <v>46.45014647</v>
      </c>
      <c r="K12" s="50">
        <v>3.5556238200000001</v>
      </c>
      <c r="L12" s="50">
        <v>-61.781408820000003</v>
      </c>
      <c r="M12" s="50">
        <v>-2.3550000000000001E-2</v>
      </c>
      <c r="N12" s="50">
        <v>-5.3524500000000002</v>
      </c>
      <c r="O12" s="102">
        <v>-35.434348290000003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5.754365</v>
      </c>
      <c r="H13" s="50">
        <v>-18.256250000000001</v>
      </c>
      <c r="I13" s="89">
        <v>-67.742796100000007</v>
      </c>
      <c r="J13" s="86">
        <v>45.627485999999998</v>
      </c>
      <c r="K13" s="50">
        <v>463.74367625999997</v>
      </c>
      <c r="L13" s="50">
        <v>191.29590580000001</v>
      </c>
      <c r="M13" s="50">
        <v>5.754365</v>
      </c>
      <c r="N13" s="50">
        <v>-18.256250000000001</v>
      </c>
      <c r="O13" s="102">
        <v>-67.742796100000007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-13.8222424</v>
      </c>
      <c r="H14" s="50">
        <v>-23.395209349999998</v>
      </c>
      <c r="I14" s="89">
        <v>-153.59985800000001</v>
      </c>
      <c r="J14" s="86">
        <v>-420.74717136999999</v>
      </c>
      <c r="K14" s="50">
        <v>-950.6847219</v>
      </c>
      <c r="L14" s="50">
        <v>-110.40411526</v>
      </c>
      <c r="M14" s="50">
        <v>-13.823329899999999</v>
      </c>
      <c r="N14" s="50">
        <v>-23.370098500000001</v>
      </c>
      <c r="O14" s="102">
        <v>-158.05212723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4.4729185009999997</v>
      </c>
      <c r="H15" s="50">
        <v>-90.729941389999993</v>
      </c>
      <c r="I15" s="89">
        <v>-162.23770052899999</v>
      </c>
      <c r="J15" s="86">
        <v>-131.17742354000001</v>
      </c>
      <c r="K15" s="50">
        <v>1.0785479537974401</v>
      </c>
      <c r="L15" s="50">
        <v>92.041205826246113</v>
      </c>
      <c r="M15" s="50">
        <v>4.4729185009999997</v>
      </c>
      <c r="N15" s="50">
        <v>-90.729942583500005</v>
      </c>
      <c r="O15" s="102">
        <v>-162.23770172249999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88.050223020000004</v>
      </c>
      <c r="H17" s="50">
        <v>-450.36796812</v>
      </c>
      <c r="I17" s="89">
        <v>-1011.90456094</v>
      </c>
      <c r="J17" s="86">
        <v>1863.3150527989999</v>
      </c>
      <c r="K17" s="50">
        <v>-671.31941386000005</v>
      </c>
      <c r="L17" s="50">
        <v>-2954.0544252899999</v>
      </c>
      <c r="M17" s="50">
        <v>-17.201003419999999</v>
      </c>
      <c r="N17" s="50">
        <v>-346.10806051999998</v>
      </c>
      <c r="O17" s="102">
        <v>-780.67464667000002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15.8664889</v>
      </c>
      <c r="H18" s="50">
        <v>-14.392999700000001</v>
      </c>
      <c r="I18" s="89">
        <v>176.90927389999999</v>
      </c>
      <c r="J18" s="86">
        <v>-65.688817839999999</v>
      </c>
      <c r="K18" s="50">
        <v>315.13916125999998</v>
      </c>
      <c r="L18" s="50">
        <v>878.89116897600002</v>
      </c>
      <c r="M18" s="50">
        <v>15.866488950000001</v>
      </c>
      <c r="N18" s="50">
        <v>-13.370747700000001</v>
      </c>
      <c r="O18" s="102">
        <v>177.93152591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-1.4773588</v>
      </c>
      <c r="H19" s="50">
        <v>-1.60035712</v>
      </c>
      <c r="I19" s="89">
        <v>-24.736374009999999</v>
      </c>
      <c r="J19" s="86">
        <v>-236.1876833</v>
      </c>
      <c r="K19" s="50">
        <v>-29.290829509999998</v>
      </c>
      <c r="L19" s="50">
        <v>-15.557326890000001</v>
      </c>
      <c r="M19" s="50">
        <v>-1.4773588</v>
      </c>
      <c r="N19" s="50">
        <v>-1.60035712</v>
      </c>
      <c r="O19" s="102">
        <v>-24.736374009999999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-15.50525229</v>
      </c>
      <c r="H21" s="50">
        <v>-39.895004069999999</v>
      </c>
      <c r="I21" s="89">
        <v>799.03344966999998</v>
      </c>
      <c r="J21" s="86">
        <v>4295.4232451400003</v>
      </c>
      <c r="K21" s="50">
        <v>1221.294907122</v>
      </c>
      <c r="L21" s="50">
        <v>1508.00048857</v>
      </c>
      <c r="M21" s="50">
        <v>-34.206267089999997</v>
      </c>
      <c r="N21" s="50">
        <v>-58.142708380000002</v>
      </c>
      <c r="O21" s="102">
        <v>562.96335008999995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-1860.1955987890003</v>
      </c>
      <c r="H22" s="52">
        <f>SUM(H5:H21)</f>
        <v>-4292.4433820799995</v>
      </c>
      <c r="I22" s="88">
        <f>SUM(I5:I21)</f>
        <v>82.784227361000262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-1237.0391274089998</v>
      </c>
      <c r="N22" s="52">
        <f>SUM(N5:N21)</f>
        <v>-3863.4963944434994</v>
      </c>
      <c r="O22" s="205">
        <f>SUM(O5:O21)</f>
        <v>1651.6064804075004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303.08186123000002</v>
      </c>
      <c r="H23" s="50">
        <v>-259.26998497</v>
      </c>
      <c r="I23" s="89">
        <v>3381.6982576199998</v>
      </c>
      <c r="J23" s="86">
        <v>-4442.1962144400004</v>
      </c>
      <c r="K23" s="50">
        <v>1335.4876494</v>
      </c>
      <c r="L23" s="50">
        <v>459.21928314299998</v>
      </c>
      <c r="M23" s="50">
        <v>270.41919729</v>
      </c>
      <c r="N23" s="50">
        <v>-331.12010508999998</v>
      </c>
      <c r="O23" s="102">
        <v>2400.73276708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89.102316090000002</v>
      </c>
      <c r="H24" s="50">
        <v>-125.11665891</v>
      </c>
      <c r="I24" s="89">
        <v>4130.1138158800004</v>
      </c>
      <c r="J24" s="86">
        <v>-1092.676594</v>
      </c>
      <c r="K24" s="50">
        <v>-1838.8378811699999</v>
      </c>
      <c r="L24" s="50">
        <v>3210.9109994400001</v>
      </c>
      <c r="M24" s="50">
        <v>41.875696759999997</v>
      </c>
      <c r="N24" s="50">
        <v>182.09008865000001</v>
      </c>
      <c r="O24" s="102">
        <v>2741.1533204500001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-285.11103441</v>
      </c>
      <c r="H25" s="50">
        <v>537.50398564</v>
      </c>
      <c r="I25" s="89">
        <v>7311.1566767100003</v>
      </c>
      <c r="J25" s="86">
        <v>7210.60370857</v>
      </c>
      <c r="K25" s="50">
        <v>-1123.3854529800001</v>
      </c>
      <c r="L25" s="50">
        <v>1084.64781397</v>
      </c>
      <c r="M25" s="50">
        <v>-1.1431050199998001</v>
      </c>
      <c r="N25" s="50">
        <v>423.01943033999999</v>
      </c>
      <c r="O25" s="102">
        <v>-446.42932776999987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0</v>
      </c>
      <c r="H26" s="50">
        <v>-1.60456</v>
      </c>
      <c r="I26" s="89">
        <v>-5.9056499999999996</v>
      </c>
      <c r="J26" s="86">
        <v>-1.0724199999999999</v>
      </c>
      <c r="K26" s="50">
        <v>-3.3509600000000002</v>
      </c>
      <c r="L26" s="50">
        <v>-2.8820999999999999</v>
      </c>
      <c r="M26" s="50">
        <v>0</v>
      </c>
      <c r="N26" s="50">
        <v>-1.60456</v>
      </c>
      <c r="O26" s="102">
        <v>-5.9056499999999996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107.07314291</v>
      </c>
      <c r="H27" s="52">
        <f t="shared" ref="H27:I27" si="0">SUM(H23:H26)</f>
        <v>151.51278176</v>
      </c>
      <c r="I27" s="88">
        <f t="shared" si="0"/>
        <v>14817.06310021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311.1517890300002</v>
      </c>
      <c r="N27" s="52">
        <f t="shared" ref="N27:O27" si="1">SUM(N23:N26)</f>
        <v>272.38485390000005</v>
      </c>
      <c r="O27" s="205">
        <f t="shared" si="1"/>
        <v>4689.5511097600001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-1400.7062834300521</v>
      </c>
      <c r="H28" s="50">
        <v>1929.5020662146801</v>
      </c>
      <c r="I28" s="89">
        <v>1229.8712806505282</v>
      </c>
      <c r="J28" s="86">
        <v>2825.6311091288349</v>
      </c>
      <c r="K28" s="50">
        <v>6484.0794624693335</v>
      </c>
      <c r="L28" s="50">
        <v>1054.8717660629977</v>
      </c>
      <c r="M28" s="50">
        <v>-1526.747083140712</v>
      </c>
      <c r="N28" s="50">
        <v>1629.0560767652321</v>
      </c>
      <c r="O28" s="102">
        <v>-616.90401069480004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813.77058716115596</v>
      </c>
      <c r="H29" s="50">
        <v>-71.431554392359999</v>
      </c>
      <c r="I29" s="89">
        <v>-5941.5703397898933</v>
      </c>
      <c r="J29" s="86">
        <v>3954.2453692287104</v>
      </c>
      <c r="K29" s="50">
        <v>6574.7433498278169</v>
      </c>
      <c r="L29" s="50">
        <v>-4262.2469334798652</v>
      </c>
      <c r="M29" s="50">
        <v>810.754755012136</v>
      </c>
      <c r="N29" s="50">
        <v>-666.77495112201598</v>
      </c>
      <c r="O29" s="102">
        <v>-3197.1143375189199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-453.32656682248199</v>
      </c>
      <c r="H30" s="50">
        <v>-2180.39442115872</v>
      </c>
      <c r="I30" s="89">
        <v>-9872.816595381395</v>
      </c>
      <c r="J30" s="86">
        <v>-953.89397598373625</v>
      </c>
      <c r="K30" s="50">
        <v>2278.2134101577653</v>
      </c>
      <c r="L30" s="50">
        <v>2088.3673606288121</v>
      </c>
      <c r="M30" s="50">
        <v>-433.240538185964</v>
      </c>
      <c r="N30" s="50">
        <v>-418.79208503663199</v>
      </c>
      <c r="O30" s="102">
        <v>-8779.7708807621602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-37.952633849999998</v>
      </c>
      <c r="H31" s="50">
        <v>1522.1220868299999</v>
      </c>
      <c r="I31" s="89">
        <v>-428.04330248999997</v>
      </c>
      <c r="J31" s="86">
        <v>855.74352976</v>
      </c>
      <c r="K31" s="50">
        <v>2088.97926654</v>
      </c>
      <c r="L31" s="50">
        <v>7090.5290487700004</v>
      </c>
      <c r="M31" s="50">
        <v>-18.30493826</v>
      </c>
      <c r="N31" s="50">
        <v>1402.9856468600001</v>
      </c>
      <c r="O31" s="102">
        <v>-756.43029648000004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-18.463319819999999</v>
      </c>
      <c r="H32" s="50">
        <v>561.81610468999997</v>
      </c>
      <c r="I32" s="89">
        <v>-697.18515851999996</v>
      </c>
      <c r="J32" s="86">
        <v>250.65702569000001</v>
      </c>
      <c r="K32" s="50">
        <v>106.80382437999999</v>
      </c>
      <c r="L32" s="50">
        <v>3107.91118013</v>
      </c>
      <c r="M32" s="50">
        <v>-13.468832859999999</v>
      </c>
      <c r="N32" s="50">
        <v>498.65268852999998</v>
      </c>
      <c r="O32" s="102">
        <v>-427.68090778999999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102.71801481999999</v>
      </c>
      <c r="H33" s="50">
        <v>-656.57768424999995</v>
      </c>
      <c r="I33" s="89">
        <v>-513.77511074999995</v>
      </c>
      <c r="J33" s="86">
        <v>1510.9605697699999</v>
      </c>
      <c r="K33" s="50">
        <v>820.96345742000005</v>
      </c>
      <c r="L33" s="50">
        <v>1239.9713822000001</v>
      </c>
      <c r="M33" s="50">
        <v>102.71801472</v>
      </c>
      <c r="N33" s="50">
        <v>32.622679150000003</v>
      </c>
      <c r="O33" s="102">
        <v>221.01883383000001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-993.96020194137805</v>
      </c>
      <c r="H34" s="52">
        <f t="shared" ref="H34:I34" si="2">SUM(H28:H33)</f>
        <v>1105.0365979336</v>
      </c>
      <c r="I34" s="88">
        <f t="shared" si="2"/>
        <v>-16223.519226280761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-1078.28862271454</v>
      </c>
      <c r="N34" s="52">
        <f t="shared" ref="N34:O34" si="3">SUM(N28:N33)</f>
        <v>2477.7500551465841</v>
      </c>
      <c r="O34" s="205">
        <f t="shared" si="3"/>
        <v>-13556.881599415881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-7.1597039999999996</v>
      </c>
      <c r="H36" s="48">
        <v>-24.620238000000001</v>
      </c>
      <c r="I36" s="99">
        <v>1609.6733340000001</v>
      </c>
      <c r="J36" s="98">
        <v>-175.75758837000001</v>
      </c>
      <c r="K36" s="48">
        <v>339.69492127000001</v>
      </c>
      <c r="L36" s="48">
        <v>286.06514743999998</v>
      </c>
      <c r="M36" s="48">
        <v>-7.1597039999999996</v>
      </c>
      <c r="N36" s="48">
        <v>-24.620238000000001</v>
      </c>
      <c r="O36" s="204">
        <v>1609.6733340000001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-86.966893560000003</v>
      </c>
      <c r="H37" s="50">
        <v>-450.193330635</v>
      </c>
      <c r="I37" s="89">
        <v>3970.9072413530935</v>
      </c>
      <c r="J37" s="86">
        <v>11202.811473014737</v>
      </c>
      <c r="K37" s="50">
        <v>10880.371723957927</v>
      </c>
      <c r="L37" s="50">
        <v>11311.56303281456</v>
      </c>
      <c r="M37" s="50">
        <v>-118.633550079</v>
      </c>
      <c r="N37" s="50">
        <v>-444.2175955555</v>
      </c>
      <c r="O37" s="102">
        <v>3398.8032809775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-2186.0890442499999</v>
      </c>
      <c r="H38" s="50">
        <v>-42.562281400000003</v>
      </c>
      <c r="I38" s="89">
        <v>-774.25478010999996</v>
      </c>
      <c r="J38" s="86">
        <v>656.71797444000003</v>
      </c>
      <c r="K38" s="50">
        <v>9697.6087725800007</v>
      </c>
      <c r="L38" s="50">
        <v>1032.91354204</v>
      </c>
      <c r="M38" s="50">
        <v>-2133.61289016</v>
      </c>
      <c r="N38" s="50">
        <v>10.92086791</v>
      </c>
      <c r="O38" s="102">
        <v>-297.61355378000002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337.20555538000002</v>
      </c>
      <c r="H39" s="50">
        <v>467.37442082000001</v>
      </c>
      <c r="I39" s="89">
        <v>5970.7514572299997</v>
      </c>
      <c r="J39" s="86">
        <v>1731.52192614</v>
      </c>
      <c r="K39" s="50">
        <v>2036.32913323</v>
      </c>
      <c r="L39" s="50">
        <v>7160.244392175</v>
      </c>
      <c r="M39" s="50">
        <v>337.20555507</v>
      </c>
      <c r="N39" s="50">
        <v>467.37442129999999</v>
      </c>
      <c r="O39" s="102">
        <v>6435.1444812399995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-151.33860569999999</v>
      </c>
      <c r="H40" s="50">
        <v>-54.253949710000001</v>
      </c>
      <c r="I40" s="89">
        <v>527.39643644</v>
      </c>
      <c r="J40" s="86">
        <v>6747.6870755299997</v>
      </c>
      <c r="K40" s="50">
        <v>2683.9386162599999</v>
      </c>
      <c r="L40" s="50">
        <v>1354.5196106359999</v>
      </c>
      <c r="M40" s="50">
        <v>-151.33860616000001</v>
      </c>
      <c r="N40" s="50">
        <v>-54.253948919999999</v>
      </c>
      <c r="O40" s="102">
        <v>-26.669858680000001</v>
      </c>
    </row>
    <row r="41" spans="1:15" ht="15" customHeight="1" x14ac:dyDescent="0.2">
      <c r="A41" s="91" t="s">
        <v>160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-2087.1889881299994</v>
      </c>
      <c r="H41" s="48">
        <f t="shared" ref="H41:I41" si="4">SUM(H37:H40)</f>
        <v>-79.635140925000002</v>
      </c>
      <c r="I41" s="99">
        <f t="shared" si="4"/>
        <v>9694.8003549130935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-2066.3794913290003</v>
      </c>
      <c r="N41" s="48">
        <f t="shared" ref="N41:O41" si="5">SUM(N37:N40)</f>
        <v>-20.176255265499975</v>
      </c>
      <c r="O41" s="204">
        <f t="shared" si="5"/>
        <v>9509.6643497575005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-80.176028329999994</v>
      </c>
      <c r="H42" s="48">
        <v>-62.80653298</v>
      </c>
      <c r="I42" s="99">
        <v>-1548.4003889799999</v>
      </c>
      <c r="J42" s="98">
        <v>1440.0367024499999</v>
      </c>
      <c r="K42" s="52">
        <v>9180.6896059200008</v>
      </c>
      <c r="L42" s="52">
        <v>3151.94269743</v>
      </c>
      <c r="M42" s="48">
        <v>-80.17602832</v>
      </c>
      <c r="N42" s="48">
        <v>-62.806533109999997</v>
      </c>
      <c r="O42" s="204">
        <v>-902.14270495000005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48.959522069999998</v>
      </c>
      <c r="H43" s="48">
        <v>28.751107319999999</v>
      </c>
      <c r="I43" s="99">
        <v>179.35599839</v>
      </c>
      <c r="J43" s="98">
        <v>398.08980294000003</v>
      </c>
      <c r="K43" s="52">
        <v>445.38484468000001</v>
      </c>
      <c r="L43" s="52">
        <v>284.76484799999997</v>
      </c>
      <c r="M43" s="48">
        <v>48.959522069999998</v>
      </c>
      <c r="N43" s="48">
        <v>28.751107319999999</v>
      </c>
      <c r="O43" s="204">
        <v>179.35599839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9.6660553599999997</v>
      </c>
      <c r="H44" s="48">
        <v>-206.97268342000001</v>
      </c>
      <c r="I44" s="99">
        <v>-1773.68029181</v>
      </c>
      <c r="J44" s="98">
        <v>2077.7938569100002</v>
      </c>
      <c r="K44" s="52">
        <v>-688.02523298999995</v>
      </c>
      <c r="L44" s="52">
        <v>-2334.9998910999998</v>
      </c>
      <c r="M44" s="48">
        <v>14.12767036</v>
      </c>
      <c r="N44" s="48">
        <v>-202.99738345</v>
      </c>
      <c r="O44" s="204">
        <v>-1768.1587858400001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0.22153999999999999</v>
      </c>
      <c r="H45" s="48">
        <v>2.1330849999999999</v>
      </c>
      <c r="I45" s="99">
        <v>545.40147290000004</v>
      </c>
      <c r="J45" s="98">
        <v>0</v>
      </c>
      <c r="K45" s="52">
        <v>0</v>
      </c>
      <c r="L45" s="52">
        <v>0</v>
      </c>
      <c r="M45" s="48">
        <v>0.22153999999999999</v>
      </c>
      <c r="N45" s="48">
        <v>2.1330850099999998</v>
      </c>
      <c r="O45" s="204">
        <v>370.29484551000002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-4574.0825495003774</v>
      </c>
      <c r="H46" s="143">
        <f>H4+H22+H27+H34+H35+H36+H41+H42+H43+H44+H45</f>
        <v>-3425.1914628314003</v>
      </c>
      <c r="I46" s="144">
        <f>I4+I22+I27+I34+I35+I36+I41+I42+I43+I44+I45</f>
        <v>10167.91475970333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-3747.6239692925396</v>
      </c>
      <c r="N46" s="143">
        <f>N4+N22+N27+N34+N35+N36+N41+N42+N43+N44+N45</f>
        <v>-1410.9976438724148</v>
      </c>
      <c r="O46" s="141">
        <f>O4+O22+O27+O34+O35+O36+O41+O42+O43+O44+O45</f>
        <v>3920.9238615791205</v>
      </c>
    </row>
    <row r="47" spans="1:15" ht="15" customHeight="1" thickBot="1" x14ac:dyDescent="0.25">
      <c r="A47" s="18" t="s">
        <v>212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7" t="s">
        <v>61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9"/>
    </row>
  </sheetData>
  <mergeCells count="4">
    <mergeCell ref="J2:O2"/>
    <mergeCell ref="A1:O1"/>
    <mergeCell ref="B2:I2"/>
    <mergeCell ref="A48:O48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40" t="s">
        <v>189</v>
      </c>
      <c r="B1" s="225"/>
      <c r="C1" s="225"/>
      <c r="D1" s="225"/>
      <c r="E1" s="225"/>
      <c r="F1" s="225"/>
      <c r="G1" s="225"/>
      <c r="H1" s="241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176" t="s">
        <v>222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51</v>
      </c>
      <c r="H8" s="102">
        <v>51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199</v>
      </c>
      <c r="H10" s="102">
        <v>199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33</v>
      </c>
      <c r="H16" s="102">
        <v>33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15</v>
      </c>
      <c r="H20" s="102">
        <v>15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404</v>
      </c>
      <c r="H21" s="205">
        <f>SUM(H4:H20)</f>
        <v>404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52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101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57</v>
      </c>
      <c r="H36" s="102">
        <v>57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42</v>
      </c>
      <c r="H38" s="102">
        <v>42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40</v>
      </c>
      <c r="H39" s="102">
        <v>40</v>
      </c>
    </row>
    <row r="40" spans="1:8" ht="15" customHeight="1" x14ac:dyDescent="0.25">
      <c r="A40" s="47" t="s">
        <v>160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153</v>
      </c>
      <c r="H40" s="204">
        <f>SUM(H36:H39)</f>
        <v>153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24</v>
      </c>
      <c r="H41" s="204">
        <v>24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5</v>
      </c>
      <c r="H42" s="204">
        <v>5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4</v>
      </c>
      <c r="H44" s="204">
        <v>4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f>G3+G21+G26+G33+G34+G35+G40+G41+G42+G43+G44</f>
        <v>942</v>
      </c>
      <c r="H45" s="141">
        <f>H3+H21+H26+H33+H34+H35+H40+H41+H42+H43+H44</f>
        <v>943</v>
      </c>
    </row>
    <row r="46" spans="1:8" ht="15" customHeight="1" thickBot="1" x14ac:dyDescent="0.3">
      <c r="A46" s="18" t="s">
        <v>211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7" t="s">
        <v>61</v>
      </c>
      <c r="B47" s="238"/>
      <c r="C47" s="238"/>
      <c r="D47" s="238"/>
      <c r="E47" s="238"/>
      <c r="F47" s="238"/>
      <c r="G47" s="238"/>
      <c r="H47" s="239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6" t="s">
        <v>187</v>
      </c>
      <c r="B1" s="247"/>
      <c r="C1" s="247"/>
      <c r="D1" s="247"/>
      <c r="E1" s="247"/>
      <c r="F1" s="247"/>
      <c r="G1" s="247"/>
      <c r="H1" s="247"/>
      <c r="I1" s="248"/>
      <c r="J1" s="20"/>
      <c r="K1" s="242" t="s">
        <v>188</v>
      </c>
      <c r="L1" s="242"/>
      <c r="M1" s="242"/>
      <c r="N1" s="242"/>
      <c r="O1" s="242"/>
      <c r="P1" s="242"/>
      <c r="Q1" s="242"/>
      <c r="R1" s="242"/>
      <c r="S1" s="242"/>
    </row>
    <row r="2" spans="1:19" s="170" customFormat="1" ht="15" customHeight="1" x14ac:dyDescent="0.2">
      <c r="A2" s="42" t="s">
        <v>172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45" t="s">
        <v>222</v>
      </c>
      <c r="I2" s="45" t="s">
        <v>65</v>
      </c>
      <c r="J2" s="34"/>
      <c r="K2" s="42" t="s">
        <v>173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221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0</v>
      </c>
      <c r="S3" s="177">
        <v>30.139162200000001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164</v>
      </c>
      <c r="Q5" s="46" t="s">
        <v>164</v>
      </c>
      <c r="R5" s="46" t="s">
        <v>164</v>
      </c>
      <c r="S5" s="177" t="s">
        <v>164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4516.2480271000004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164</v>
      </c>
      <c r="R7" s="46" t="s">
        <v>164</v>
      </c>
      <c r="S7" s="177" t="s">
        <v>164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0.55817019999999995</v>
      </c>
      <c r="I10" s="50">
        <v>25297.2820251835</v>
      </c>
      <c r="J10" s="34"/>
      <c r="K10" s="43" t="s">
        <v>163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70.474350000000001</v>
      </c>
      <c r="R11" s="46">
        <v>0</v>
      </c>
      <c r="S11" s="177">
        <v>7620.1423359999999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93.305978300000007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162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70.474350000000001</v>
      </c>
      <c r="H19" s="50">
        <v>0</v>
      </c>
      <c r="I19" s="50">
        <v>80.062963999999994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1019.4309237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70.474350000000001</v>
      </c>
      <c r="H21" s="52">
        <f>SUM(H4:H20)</f>
        <v>0.55817019999999995</v>
      </c>
      <c r="I21" s="52">
        <f>SUM(I4:I20)</f>
        <v>33263.435717983499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164</v>
      </c>
      <c r="Q21" s="46" t="s">
        <v>164</v>
      </c>
      <c r="R21" s="46" t="s">
        <v>164</v>
      </c>
      <c r="S21" s="177" t="s">
        <v>164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232.0629994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371.6890851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749.45404139999994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164</v>
      </c>
      <c r="Q28" s="46" t="s">
        <v>164</v>
      </c>
      <c r="R28" s="46" t="s">
        <v>164</v>
      </c>
      <c r="S28" s="177" t="s">
        <v>164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164</v>
      </c>
      <c r="Q30" s="46" t="s">
        <v>164</v>
      </c>
      <c r="R30" s="46" t="s">
        <v>164</v>
      </c>
      <c r="S30" s="177" t="s">
        <v>164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3467.40610049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786.41973399999995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215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217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1234.4126563659399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3741.9524645052402</v>
      </c>
    </row>
    <row r="40" spans="1:19" s="170" customFormat="1" ht="15" customHeight="1" x14ac:dyDescent="0.2">
      <c r="A40" s="47" t="s">
        <v>160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6850.0725021717399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0</v>
      </c>
      <c r="I42" s="48">
        <v>39.445958400000002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164</v>
      </c>
      <c r="Q42" s="46" t="s">
        <v>164</v>
      </c>
      <c r="R42" s="46" t="s">
        <v>164</v>
      </c>
      <c r="S42" s="177" t="s">
        <v>164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0.55817019999999995</v>
      </c>
      <c r="S43" s="177">
        <v>3013.8373582999998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70.474350000000001</v>
      </c>
      <c r="H45" s="143">
        <f>H3+H21+H26+H33+H34+H35+H40+H41+H42+H43+H44</f>
        <v>0.55817019999999995</v>
      </c>
      <c r="I45" s="143">
        <f>I3+I21+I26+I33+I34+I35+I40+I41+I42+I43+I44</f>
        <v>47037.011995955239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290.99725599999999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70.474350000000001</v>
      </c>
      <c r="R47" s="143">
        <f>SUM(R3:R46)-R37</f>
        <v>0.55817019999999995</v>
      </c>
      <c r="S47" s="141">
        <f>SUM(S3:S46)-S37</f>
        <v>47037.011995955254</v>
      </c>
    </row>
    <row r="48" spans="1:19" s="221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214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3" t="s">
        <v>61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5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9" t="s">
        <v>174</v>
      </c>
      <c r="B1" s="249"/>
      <c r="C1" s="249"/>
      <c r="D1" s="249"/>
      <c r="E1" s="249"/>
      <c r="F1" s="249"/>
      <c r="G1" s="249"/>
      <c r="H1" s="249"/>
      <c r="I1" s="249"/>
      <c r="J1" s="41"/>
      <c r="K1" s="242" t="s">
        <v>186</v>
      </c>
      <c r="L1" s="242"/>
      <c r="M1" s="242"/>
      <c r="N1" s="242"/>
      <c r="O1" s="242"/>
      <c r="P1" s="242"/>
      <c r="Q1" s="242"/>
      <c r="R1" s="242"/>
      <c r="S1" s="242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45" t="s">
        <v>222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221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288.67771134999998</v>
      </c>
      <c r="H3" s="48">
        <f>'1.2 Nettokøb (D)'!H4-'1.4 Udbytter (D)'!H3</f>
        <v>-46.147057439999998</v>
      </c>
      <c r="I3" s="48">
        <f>'1.2 Nettokøb (D)'!I4-'1.4 Udbytter (D)'!I3</f>
        <v>-1376.3501472000003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48.959522069999998</v>
      </c>
      <c r="R3" s="46">
        <f>IFERROR('2.3 Nettokøb (D)'!H4-'1.4 Udbytter (D)'!R3,"")</f>
        <v>28.751107319999999</v>
      </c>
      <c r="S3" s="177">
        <f>IFERROR('2.3 Nettokøb (D)'!I4-'1.4 Udbytter (D)'!S3,"")</f>
        <v>104.22733619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40.709980000000002</v>
      </c>
      <c r="H5" s="51">
        <f>'1.2 Nettokøb (D)'!H6-'1.4 Udbytter (D)'!H5</f>
        <v>4.1583600000000001</v>
      </c>
      <c r="I5" s="51">
        <f>'1.2 Nettokøb (D)'!I6-'1.4 Udbytter (D)'!I5</f>
        <v>1972.21789623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164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786.61488337000003</v>
      </c>
      <c r="H6" s="51">
        <f>'1.2 Nettokøb (D)'!H7-'1.4 Udbytter (D)'!H6</f>
        <v>-102.67720224</v>
      </c>
      <c r="I6" s="51">
        <f>'1.2 Nettokøb (D)'!I7-'1.4 Udbytter (D)'!I6</f>
        <v>-2079.6038293300003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557.69107015999998</v>
      </c>
      <c r="R6" s="46">
        <f>IFERROR('2.3 Nettokøb (D)'!H7-'1.4 Udbytter (D)'!R6,"")</f>
        <v>898.86239281999997</v>
      </c>
      <c r="S6" s="177">
        <f>IFERROR('2.3 Nettokøb (D)'!I7-'1.4 Udbytter (D)'!S6,"")</f>
        <v>-1404.7240445300004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1.58756845</v>
      </c>
      <c r="H7" s="51">
        <f>'1.2 Nettokøb (D)'!H8-'1.4 Udbytter (D)'!H7</f>
        <v>-163.97840529000001</v>
      </c>
      <c r="I7" s="51">
        <f>'1.2 Nettokøb (D)'!I8-'1.4 Udbytter (D)'!I7</f>
        <v>-356.47224111999998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-96.462727990000005</v>
      </c>
      <c r="H8" s="51">
        <f>'1.2 Nettokøb (D)'!H9-'1.4 Udbytter (D)'!H8</f>
        <v>-125.63636208</v>
      </c>
      <c r="I8" s="51">
        <f>'1.2 Nettokøb (D)'!I9-'1.4 Udbytter (D)'!I8</f>
        <v>-3888.9156260599998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-20.102766460000002</v>
      </c>
      <c r="R8" s="46">
        <f>IFERROR('2.3 Nettokøb (D)'!H9-'1.4 Udbytter (D)'!R8,"")</f>
        <v>66.273002340000005</v>
      </c>
      <c r="S8" s="177">
        <f>IFERROR('2.3 Nettokøb (D)'!I9-'1.4 Udbytter (D)'!S8,"")</f>
        <v>-774.37392278000004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-46.964493969999999</v>
      </c>
      <c r="H9" s="51">
        <f>'1.2 Nettokøb (D)'!H10-'1.4 Udbytter (D)'!H9</f>
        <v>19.362712739999999</v>
      </c>
      <c r="I9" s="51">
        <f>'1.2 Nettokøb (D)'!I10-'1.4 Udbytter (D)'!I9</f>
        <v>-1008.62039867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-10.73632624</v>
      </c>
      <c r="R9" s="46">
        <f>IFERROR('2.3 Nettokøb (D)'!H10-'1.4 Udbytter (D)'!R9,"")</f>
        <v>43.435776320000002</v>
      </c>
      <c r="S9" s="177">
        <f>IFERROR('2.3 Nettokøb (D)'!I10-'1.4 Udbytter (D)'!S9,"")</f>
        <v>-397.21718009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-2628.9964005800002</v>
      </c>
      <c r="H10" s="51">
        <f>'1.2 Nettokøb (D)'!H11-'1.4 Udbytter (D)'!H10</f>
        <v>-3280.2404756599999</v>
      </c>
      <c r="I10" s="51">
        <f>'1.2 Nettokøb (D)'!I11-'1.4 Udbytter (D)'!I10</f>
        <v>-23138.839672763501</v>
      </c>
      <c r="J10" s="40"/>
      <c r="K10" s="43" t="s">
        <v>163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0</v>
      </c>
      <c r="R10" s="46">
        <f>IFERROR('2.3 Nettokøb (D)'!H11-'1.4 Udbytter (D)'!R10,"")</f>
        <v>0</v>
      </c>
      <c r="S10" s="177">
        <f>IFERROR('2.3 Nettokøb (D)'!I11-'1.4 Udbytter (D)'!S10,"")</f>
        <v>-5.699386999999998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-2.3550000000000001E-2</v>
      </c>
      <c r="H11" s="51">
        <f>'1.2 Nettokøb (D)'!H12-'1.4 Udbytter (D)'!H11</f>
        <v>-5.3524500000000002</v>
      </c>
      <c r="I11" s="51">
        <f>'1.2 Nettokøb (D)'!I12-'1.4 Udbytter (D)'!I11</f>
        <v>-95.814130290000008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-2253.4152918213258</v>
      </c>
      <c r="R11" s="46">
        <f>IFERROR('2.3 Nettokøb (D)'!H12-'1.4 Udbytter (D)'!R11,"")</f>
        <v>-466.76996736107998</v>
      </c>
      <c r="S11" s="177">
        <f>IFERROR('2.3 Nettokøb (D)'!I12-'1.4 Udbytter (D)'!S11,"")</f>
        <v>-19422.233899421288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5.754365</v>
      </c>
      <c r="H12" s="51">
        <f>'1.2 Nettokøb (D)'!H13-'1.4 Udbytter (D)'!H12</f>
        <v>-18.256250000000001</v>
      </c>
      <c r="I12" s="51">
        <f>'1.2 Nettokøb (D)'!I13-'1.4 Udbytter (D)'!I12</f>
        <v>-372.84381910000002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0</v>
      </c>
      <c r="R12" s="46">
        <f>IFERROR('2.3 Nettokøb (D)'!H13-'1.4 Udbytter (D)'!R12,"")</f>
        <v>-9.9834999999999994</v>
      </c>
      <c r="S12" s="177">
        <f>IFERROR('2.3 Nettokøb (D)'!I13-'1.4 Udbytter (D)'!S12,"")</f>
        <v>-99.116050000000001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-13.8222424</v>
      </c>
      <c r="H13" s="51">
        <f>'1.2 Nettokøb (D)'!H14-'1.4 Udbytter (D)'!H13</f>
        <v>-23.395209349999998</v>
      </c>
      <c r="I13" s="51">
        <f>'1.2 Nettokøb (D)'!I14-'1.4 Udbytter (D)'!I13</f>
        <v>-246.90583630000003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-417.86914400000001</v>
      </c>
      <c r="R13" s="46">
        <f>IFERROR('2.3 Nettokøb (D)'!H14-'1.4 Udbytter (D)'!R13,"")</f>
        <v>-430.65064999999998</v>
      </c>
      <c r="S13" s="177">
        <f>IFERROR('2.3 Nettokøb (D)'!I14-'1.4 Udbytter (D)'!S13,"")</f>
        <v>-9140.9158389999993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4.4729185009999997</v>
      </c>
      <c r="H14" s="51">
        <f>'1.2 Nettokøb (D)'!H15-'1.4 Udbytter (D)'!H14</f>
        <v>-90.729941389999993</v>
      </c>
      <c r="I14" s="51">
        <f>'1.2 Nettokøb (D)'!I15-'1.4 Udbytter (D)'!I14</f>
        <v>-247.06251952899999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-13.65865</v>
      </c>
      <c r="R14" s="46">
        <f>IFERROR('2.3 Nettokøb (D)'!H15-'1.4 Udbytter (D)'!R14,"")</f>
        <v>-12.066850000000001</v>
      </c>
      <c r="S14" s="177">
        <f>IFERROR('2.3 Nettokøb (D)'!I15-'1.4 Udbytter (D)'!S14,"")</f>
        <v>-215.92817500000001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162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4.8599540000000001</v>
      </c>
      <c r="R15" s="46">
        <f>IFERROR('2.3 Nettokøb (D)'!H16-'1.4 Udbytter (D)'!R15,"")</f>
        <v>-3.7628000000000002E-2</v>
      </c>
      <c r="S15" s="177">
        <f>IFERROR('2.3 Nettokøb (D)'!I16-'1.4 Udbytter (D)'!S15,"")</f>
        <v>426.85161199999999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88.050223020000004</v>
      </c>
      <c r="H16" s="51">
        <f>'1.2 Nettokøb (D)'!H17-'1.4 Udbytter (D)'!H16</f>
        <v>-450.36796812</v>
      </c>
      <c r="I16" s="51">
        <f>'1.2 Nettokøb (D)'!I17-'1.4 Udbytter (D)'!I16</f>
        <v>-3207.2158351399999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-191.70345900000001</v>
      </c>
      <c r="R16" s="46">
        <f>IFERROR('2.3 Nettokøb (D)'!H17-'1.4 Udbytter (D)'!R16,"")</f>
        <v>-171.48643100000001</v>
      </c>
      <c r="S16" s="177">
        <f>IFERROR('2.3 Nettokøb (D)'!I17-'1.4 Udbytter (D)'!S16,"")</f>
        <v>-932.7407619999999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15.8664889</v>
      </c>
      <c r="H17" s="51">
        <f>'1.2 Nettokøb (D)'!H18-'1.4 Udbytter (D)'!H17</f>
        <v>-14.392999700000001</v>
      </c>
      <c r="I17" s="51">
        <f>'1.2 Nettokøb (D)'!I18-'1.4 Udbytter (D)'!I17</f>
        <v>16.963765199999983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125.96321392</v>
      </c>
      <c r="R17" s="46">
        <f>IFERROR('2.3 Nettokøb (D)'!H18-'1.4 Udbytter (D)'!R17,"")</f>
        <v>58.980080049999998</v>
      </c>
      <c r="S17" s="177">
        <f>IFERROR('2.3 Nettokøb (D)'!I18-'1.4 Udbytter (D)'!S17,"")</f>
        <v>204.72549934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-1.4773588</v>
      </c>
      <c r="H18" s="51">
        <f>'1.2 Nettokøb (D)'!H19-'1.4 Udbytter (D)'!H18</f>
        <v>-1.60035712</v>
      </c>
      <c r="I18" s="51">
        <f>'1.2 Nettokøb (D)'!I19-'1.4 Udbytter (D)'!I18</f>
        <v>-55.843151910000003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0</v>
      </c>
      <c r="R18" s="46">
        <f>IFERROR('2.3 Nettokøb (D)'!H19-'1.4 Udbytter (D)'!R18,"")</f>
        <v>0.49320000000000003</v>
      </c>
      <c r="S18" s="177">
        <f>IFERROR('2.3 Nettokøb (D)'!I19-'1.4 Udbytter (D)'!S18,"")</f>
        <v>-80.757576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-70.474350000000001</v>
      </c>
      <c r="H19" s="51">
        <f>'1.2 Nettokøb (D)'!H20-'1.4 Udbytter (D)'!H19</f>
        <v>0</v>
      </c>
      <c r="I19" s="51">
        <f>'1.2 Nettokøb (D)'!I20-'1.4 Udbytter (D)'!I19</f>
        <v>-80.327966809999992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41.49389</v>
      </c>
      <c r="R19" s="46">
        <f>IFERROR('2.3 Nettokøb (D)'!H20-'1.4 Udbytter (D)'!R19,"")</f>
        <v>0.95406000000000002</v>
      </c>
      <c r="S19" s="177">
        <f>IFERROR('2.3 Nettokøb (D)'!I20-'1.4 Udbytter (D)'!S19,"")</f>
        <v>-84.259270000000001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-15.50525229</v>
      </c>
      <c r="H20" s="51">
        <f>'1.2 Nettokøb (D)'!H21-'1.4 Udbytter (D)'!H20</f>
        <v>-39.895004069999999</v>
      </c>
      <c r="I20" s="51">
        <f>'1.2 Nettokøb (D)'!I21-'1.4 Udbytter (D)'!I20</f>
        <v>-220.39747403000001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-71.641018450000004</v>
      </c>
      <c r="R20" s="46">
        <f>IFERROR('2.3 Nettokøb (D)'!H21-'1.4 Udbytter (D)'!R20,"")</f>
        <v>-69.695849780000003</v>
      </c>
      <c r="S20" s="177">
        <f>IFERROR('2.3 Nettokøb (D)'!I21-'1.4 Udbytter (D)'!S20,"")</f>
        <v>-271.90442916000001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-1930.6699487890003</v>
      </c>
      <c r="H21" s="48">
        <f>'1.2 Nettokøb (D)'!H22-'1.4 Udbytter (D)'!H21</f>
        <v>-4293.0015522799995</v>
      </c>
      <c r="I21" s="48">
        <f>'1.2 Nettokøb (D)'!I22-'1.4 Udbytter (D)'!I21</f>
        <v>-33180.651490622498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164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303.08186123000002</v>
      </c>
      <c r="H22" s="51">
        <f>'1.2 Nettokøb (D)'!H23-'1.4 Udbytter (D)'!H22</f>
        <v>-259.26998497</v>
      </c>
      <c r="I22" s="51">
        <f>'1.2 Nettokøb (D)'!I23-'1.4 Udbytter (D)'!I22</f>
        <v>3237.5111195199997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109.71225948</v>
      </c>
      <c r="R22" s="46">
        <f>IFERROR('2.3 Nettokøb (D)'!H23-'1.4 Udbytter (D)'!R22,"")</f>
        <v>-808.46924689000002</v>
      </c>
      <c r="S22" s="177">
        <f>IFERROR('2.3 Nettokøb (D)'!I23-'1.4 Udbytter (D)'!S22,"")</f>
        <v>1853.6723139499995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89.102316090000002</v>
      </c>
      <c r="H23" s="51">
        <f>'1.2 Nettokøb (D)'!H24-'1.4 Udbytter (D)'!H23</f>
        <v>-125.11665891</v>
      </c>
      <c r="I23" s="51">
        <f>'1.2 Nettokøb (D)'!I24-'1.4 Udbytter (D)'!I23</f>
        <v>3898.0508164800003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2.0394000000000001</v>
      </c>
      <c r="R23" s="46">
        <f>IFERROR('2.3 Nettokøb (D)'!H24-'1.4 Udbytter (D)'!R23,"")</f>
        <v>0.4788</v>
      </c>
      <c r="S23" s="177">
        <f>IFERROR('2.3 Nettokøb (D)'!I24-'1.4 Udbytter (D)'!S23,"")</f>
        <v>125.88513490000001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-285.11103441</v>
      </c>
      <c r="H24" s="51">
        <f>'1.2 Nettokøb (D)'!H25-'1.4 Udbytter (D)'!H24</f>
        <v>537.50398564</v>
      </c>
      <c r="I24" s="51">
        <f>'1.2 Nettokøb (D)'!I25-'1.4 Udbytter (D)'!I24</f>
        <v>6939.4675916100005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-16.552335920000001</v>
      </c>
      <c r="R24" s="46">
        <f>IFERROR('2.3 Nettokøb (D)'!H25-'1.4 Udbytter (D)'!R24,"")</f>
        <v>-27.14760107</v>
      </c>
      <c r="S24" s="177">
        <f>IFERROR('2.3 Nettokøb (D)'!I25-'1.4 Udbytter (D)'!S24,"")</f>
        <v>11.646338630000002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0</v>
      </c>
      <c r="H25" s="51">
        <f>'1.2 Nettokøb (D)'!H26-'1.4 Udbytter (D)'!H25</f>
        <v>-1.60456</v>
      </c>
      <c r="I25" s="51">
        <f>'1.2 Nettokøb (D)'!I26-'1.4 Udbytter (D)'!I25</f>
        <v>-7.4204688000000001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-1520.60086484</v>
      </c>
      <c r="R25" s="46">
        <f>IFERROR('2.3 Nettokøb (D)'!H26-'1.4 Udbytter (D)'!R25,"")</f>
        <v>-717.76049263000004</v>
      </c>
      <c r="S25" s="177">
        <f>IFERROR('2.3 Nettokøb (D)'!I26-'1.4 Udbytter (D)'!S25,"")</f>
        <v>-3214.5336450999998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107.07314291</v>
      </c>
      <c r="H26" s="48">
        <f>'1.2 Nettokøb (D)'!H27-'1.4 Udbytter (D)'!H26</f>
        <v>151.51278176</v>
      </c>
      <c r="I26" s="48">
        <f>'1.2 Nettokøb (D)'!I27-'1.4 Udbytter (D)'!I26</f>
        <v>14067.60905881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8.3313600000000001</v>
      </c>
      <c r="R26" s="46">
        <f>IFERROR('2.3 Nettokøb (D)'!H27-'1.4 Udbytter (D)'!R26,"")</f>
        <v>-23.935510000000001</v>
      </c>
      <c r="S26" s="177">
        <f>IFERROR('2.3 Nettokøb (D)'!I27-'1.4 Udbytter (D)'!S26,"")</f>
        <v>-196.99298300000001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-1400.7062834300521</v>
      </c>
      <c r="H27" s="51">
        <f>'1.2 Nettokøb (D)'!H28-'1.4 Udbytter (D)'!H27</f>
        <v>1929.5020662146801</v>
      </c>
      <c r="I27" s="51">
        <f>'1.2 Nettokøb (D)'!I28-'1.4 Udbytter (D)'!I27</f>
        <v>769.66341975052819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-235.757814</v>
      </c>
      <c r="R27" s="46">
        <f>IFERROR('2.3 Nettokøb (D)'!H28-'1.4 Udbytter (D)'!R27,"")</f>
        <v>-239.80373800000001</v>
      </c>
      <c r="S27" s="177">
        <f>IFERROR('2.3 Nettokøb (D)'!I28-'1.4 Udbytter (D)'!S27,"")</f>
        <v>-3182.7321320000001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813.77058716115596</v>
      </c>
      <c r="H28" s="51">
        <f>'1.2 Nettokøb (D)'!H29-'1.4 Udbytter (D)'!H28</f>
        <v>-71.431554392359999</v>
      </c>
      <c r="I28" s="51">
        <f>'1.2 Nettokøb (D)'!I29-'1.4 Udbytter (D)'!I28</f>
        <v>-6454.7188776898929</v>
      </c>
      <c r="J28" s="41"/>
      <c r="K28" s="43" t="s">
        <v>98</v>
      </c>
      <c r="L28" s="46"/>
      <c r="M28" s="46"/>
      <c r="N28" s="46"/>
      <c r="O28" s="46">
        <v>0</v>
      </c>
      <c r="P28" s="46" t="s">
        <v>164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-453.32656682248199</v>
      </c>
      <c r="H29" s="51">
        <f>'1.2 Nettokøb (D)'!H30-'1.4 Udbytter (D)'!H29</f>
        <v>-2180.39442115872</v>
      </c>
      <c r="I29" s="51">
        <f>'1.2 Nettokøb (D)'!I30-'1.4 Udbytter (D)'!I29</f>
        <v>-10036.261944381395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-37.952633849999998</v>
      </c>
      <c r="H30" s="51">
        <f>'1.2 Nettokøb (D)'!H31-'1.4 Udbytter (D)'!H30</f>
        <v>1522.1220868299999</v>
      </c>
      <c r="I30" s="51">
        <f>'1.2 Nettokøb (D)'!I31-'1.4 Udbytter (D)'!I30</f>
        <v>-806.33831898999995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164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-18.463319819999999</v>
      </c>
      <c r="H31" s="51">
        <f>'1.2 Nettokøb (D)'!H32-'1.4 Udbytter (D)'!H31</f>
        <v>561.81610468999997</v>
      </c>
      <c r="I31" s="51">
        <f>'1.2 Nettokøb (D)'!I32-'1.4 Udbytter (D)'!I31</f>
        <v>-697.18515851999996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-608.48056399999996</v>
      </c>
      <c r="R31" s="46">
        <f>IFERROR('2.3 Nettokøb (D)'!H32-'1.4 Udbytter (D)'!R31,"")</f>
        <v>-192.965486</v>
      </c>
      <c r="S31" s="177">
        <f>IFERROR('2.3 Nettokøb (D)'!I32-'1.4 Udbytter (D)'!S31,"")</f>
        <v>-1381.7075315000002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102.71801481999999</v>
      </c>
      <c r="H32" s="51">
        <f>'1.2 Nettokøb (D)'!H33-'1.4 Udbytter (D)'!H32</f>
        <v>-656.57768424999995</v>
      </c>
      <c r="I32" s="51">
        <f>'1.2 Nettokøb (D)'!I33-'1.4 Udbytter (D)'!I32</f>
        <v>-562.75883054999997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-2007.5193733300521</v>
      </c>
      <c r="R32" s="46">
        <f>IFERROR('2.3 Nettokøb (D)'!H33-'1.4 Udbytter (D)'!R32,"")</f>
        <v>-298.68904906531998</v>
      </c>
      <c r="S32" s="177">
        <f>IFERROR('2.3 Nettokøb (D)'!I33-'1.4 Udbytter (D)'!S32,"")</f>
        <v>-5210.3642037194713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-993.96020194137805</v>
      </c>
      <c r="H33" s="48">
        <f>'1.2 Nettokøb (D)'!H34-'1.4 Udbytter (D)'!H33</f>
        <v>1105.0365979336</v>
      </c>
      <c r="I33" s="48">
        <f>'1.2 Nettokøb (D)'!I34-'1.4 Udbytter (D)'!I33</f>
        <v>-17787.59971038076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-134.73991000000001</v>
      </c>
      <c r="R33" s="46">
        <f>IFERROR('2.3 Nettokøb (D)'!H34-'1.4 Udbytter (D)'!R33,"")</f>
        <v>-107.7152</v>
      </c>
      <c r="S33" s="177">
        <f>IFERROR('2.3 Nettokøb (D)'!I34-'1.4 Udbytter (D)'!S33,"")</f>
        <v>-616.58295615999987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11.774428500999999</v>
      </c>
      <c r="R34" s="46">
        <f>IFERROR('2.3 Nettokøb (D)'!H35-'1.4 Udbytter (D)'!R34,"")</f>
        <v>-20.438115324999998</v>
      </c>
      <c r="S34" s="177">
        <f>IFERROR('2.3 Nettokøb (D)'!I35-'1.4 Udbytter (D)'!S34,"")</f>
        <v>170.74902377409359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-7.1597039999999996</v>
      </c>
      <c r="H35" s="48">
        <f>'1.2 Nettokøb (D)'!H36-'1.4 Udbytter (D)'!H35</f>
        <v>-24.620238000000001</v>
      </c>
      <c r="I35" s="48">
        <f>'1.2 Nettokøb (D)'!I36-'1.4 Udbytter (D)'!I35</f>
        <v>1609.6733340000001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323.53270199999997</v>
      </c>
      <c r="R35" s="46">
        <f>IFERROR('2.3 Nettokøb (D)'!H36-'1.4 Udbytter (D)'!R35,"")</f>
        <v>-121.881109</v>
      </c>
      <c r="S35" s="177">
        <f>IFERROR('2.3 Nettokøb (D)'!I36-'1.4 Udbytter (D)'!S35,"")</f>
        <v>-1174.150537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-86.966893560000003</v>
      </c>
      <c r="H36" s="51">
        <f>'1.2 Nettokøb (D)'!H37-'1.4 Udbytter (D)'!H36</f>
        <v>-450.193330635</v>
      </c>
      <c r="I36" s="51">
        <f>'1.2 Nettokøb (D)'!I37-'1.4 Udbytter (D)'!I36</f>
        <v>296.4970296630936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-2.85832</v>
      </c>
      <c r="R36" s="46">
        <f>IFERROR('2.3 Nettokøb (D)'!H37-'1.4 Udbytter (D)'!R36,"")</f>
        <v>3.2200600000000001</v>
      </c>
      <c r="S36" s="177">
        <f>IFERROR('2.3 Nettokøb (D)'!I37-'1.4 Udbytter (D)'!S36,"")</f>
        <v>52.044614000000003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-2186.0890442499999</v>
      </c>
      <c r="H37" s="51">
        <f>'1.2 Nettokøb (D)'!H38-'1.4 Udbytter (D)'!H37</f>
        <v>-42.562281400000003</v>
      </c>
      <c r="I37" s="51">
        <f>'1.2 Nettokøb (D)'!I38-'1.4 Udbytter (D)'!I37</f>
        <v>-1080.1695035099999</v>
      </c>
      <c r="J37" s="41"/>
      <c r="K37" s="44" t="s">
        <v>208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8.2871100000000055</v>
      </c>
      <c r="R37" s="46">
        <f>IFERROR('2.3 Nettokøb (D)'!H38-'1.4 Udbytter (D)'!R37,"")</f>
        <v>-22.560250000000003</v>
      </c>
      <c r="S37" s="177">
        <f>IFERROR('2.3 Nettokøb (D)'!I38-'1.4 Udbytter (D)'!S37,"")</f>
        <v>-71.593446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337.20555538000002</v>
      </c>
      <c r="H38" s="51">
        <f>'1.2 Nettokøb (D)'!H39-'1.4 Udbytter (D)'!H38</f>
        <v>467.37442082000001</v>
      </c>
      <c r="I38" s="51">
        <f>'1.2 Nettokøb (D)'!I39-'1.4 Udbytter (D)'!I38</f>
        <v>4335.4165465141996</v>
      </c>
      <c r="J38" s="41"/>
      <c r="K38" s="44" t="s">
        <v>217</v>
      </c>
      <c r="L38" s="46"/>
      <c r="M38" s="46"/>
      <c r="N38" s="46"/>
      <c r="O38" s="46"/>
      <c r="P38" s="46"/>
      <c r="Q38" s="46">
        <f>IFERROR('2.3 Nettokøb (D)'!G39-'1.4 Udbytter (D)'!Q38,"")</f>
        <v>324.80178289999998</v>
      </c>
      <c r="R38" s="46">
        <f>IFERROR('2.3 Nettokøb (D)'!H39-'1.4 Udbytter (D)'!R38,"")</f>
        <v>552.53173790000005</v>
      </c>
      <c r="S38" s="177">
        <f>IFERROR('2.3 Nettokøb (D)'!I39-'1.4 Udbytter (D)'!S38,"")</f>
        <v>3719.5298373000001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-151.33860569999999</v>
      </c>
      <c r="H39" s="51">
        <f>'1.2 Nettokøb (D)'!H40-'1.4 Udbytter (D)'!H39</f>
        <v>-54.253949710000001</v>
      </c>
      <c r="I39" s="51">
        <f>'1.2 Nettokøb (D)'!I40-'1.4 Udbytter (D)'!I39</f>
        <v>-707.01621992593994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145.58854747999999</v>
      </c>
      <c r="R39" s="46">
        <f>IFERROR('2.3 Nettokøb (D)'!H40-'1.4 Udbytter (D)'!R39,"")</f>
        <v>-662.52144773999999</v>
      </c>
      <c r="S39" s="177">
        <f>IFERROR('2.3 Nettokøb (D)'!I40-'1.4 Udbytter (D)'!S39,"")</f>
        <v>2365.8674510947599</v>
      </c>
    </row>
    <row r="40" spans="1:19" s="170" customFormat="1" ht="15" customHeight="1" x14ac:dyDescent="0.2">
      <c r="A40" s="47" t="s">
        <v>160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-2087.1889881299994</v>
      </c>
      <c r="H40" s="48">
        <f>'1.2 Nettokøb (D)'!H41-'1.4 Udbytter (D)'!H40</f>
        <v>-79.635140925000002</v>
      </c>
      <c r="I40" s="48">
        <f>'1.2 Nettokøb (D)'!I41-'1.4 Udbytter (D)'!I40</f>
        <v>2844.7278527413537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1.1675800000000001</v>
      </c>
      <c r="R40" s="46">
        <f>IFERROR('2.3 Nettokøb (D)'!H41-'1.4 Udbytter (D)'!R40,"")</f>
        <v>3.7252320000000001</v>
      </c>
      <c r="S40" s="177">
        <f>IFERROR('2.3 Nettokøb (D)'!I41-'1.4 Udbytter (D)'!S40,"")</f>
        <v>78.236208000000005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-80.176028329999994</v>
      </c>
      <c r="H41" s="48">
        <f>'1.2 Nettokøb (D)'!H42-'1.4 Udbytter (D)'!H41</f>
        <v>-62.80653298</v>
      </c>
      <c r="I41" s="48">
        <f>'1.2 Nettokøb (D)'!I42-'1.4 Udbytter (D)'!I41</f>
        <v>-1958.1373546799998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51.309667519999998</v>
      </c>
      <c r="R41" s="46">
        <f>IFERROR('2.3 Nettokøb (D)'!H42-'1.4 Udbytter (D)'!R41,"")</f>
        <v>8.1995824800000001</v>
      </c>
      <c r="S41" s="177">
        <f>IFERROR('2.3 Nettokøb (D)'!I42-'1.4 Udbytter (D)'!S41,"")</f>
        <v>58.336105799999999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48.959522069999998</v>
      </c>
      <c r="H42" s="48">
        <f>'1.2 Nettokøb (D)'!H43-'1.4 Udbytter (D)'!H42</f>
        <v>28.751107319999999</v>
      </c>
      <c r="I42" s="48">
        <f>'1.2 Nettokøb (D)'!I43-'1.4 Udbytter (D)'!I42</f>
        <v>139.91003999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164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9.6660553599999997</v>
      </c>
      <c r="H43" s="48">
        <f>'1.2 Nettokøb (D)'!H44-'1.4 Udbytter (D)'!H43</f>
        <v>-206.97268342000001</v>
      </c>
      <c r="I43" s="48">
        <f>'1.2 Nettokøb (D)'!I44-'1.4 Udbytter (D)'!I43</f>
        <v>-1773.68029181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228.97270123999999</v>
      </c>
      <c r="R43" s="46">
        <f>IFERROR('2.3 Nettokøb (D)'!H44-'1.4 Udbytter (D)'!R43,"")</f>
        <v>-1.90480786</v>
      </c>
      <c r="S43" s="177">
        <f>IFERROR('2.3 Nettokøb (D)'!I44-'1.4 Udbytter (D)'!S43,"")</f>
        <v>3951.8541217300003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0.22153999999999999</v>
      </c>
      <c r="H44" s="48">
        <f>'1.2 Nettokøb (D)'!H45-'1.4 Udbytter (D)'!H44</f>
        <v>2.1330849999999999</v>
      </c>
      <c r="I44" s="48">
        <f>'1.2 Nettokøb (D)'!I45-'1.4 Udbytter (D)'!I44</f>
        <v>545.40147290000004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0</v>
      </c>
      <c r="R44" s="46">
        <f>IFERROR('2.3 Nettokøb (D)'!H45-'1.4 Udbytter (D)'!R44,"")</f>
        <v>-689.20036335999998</v>
      </c>
      <c r="S44" s="177">
        <f>IFERROR('2.3 Nettokøb (D)'!I45-'1.4 Udbytter (D)'!S44,"")</f>
        <v>-734.79394457000001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-4644.5568995003778</v>
      </c>
      <c r="H45" s="143">
        <f>H3+H21+H26+H33+H34+H35+H40+H41+H42+H43+H44</f>
        <v>-3425.7496330314002</v>
      </c>
      <c r="I45" s="143">
        <f>I3+I21+I26+I33+I34+I35+I40+I41+I42+I43+I44</f>
        <v>-36869.097236251917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-10.36567471</v>
      </c>
      <c r="R45" s="46">
        <f>IFERROR('2.3 Nettokøb (D)'!H46-'1.4 Udbytter (D)'!R45,"")</f>
        <v>-41.402717180000003</v>
      </c>
      <c r="S45" s="177">
        <f>IFERROR('2.3 Nettokøb (D)'!I46-'1.4 Udbytter (D)'!S45,"")</f>
        <v>-722.20634792999999</v>
      </c>
    </row>
    <row r="46" spans="1:19" s="170" customFormat="1" ht="15" customHeight="1" x14ac:dyDescent="0.2">
      <c r="A46" s="24" t="s">
        <v>210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885.246534</v>
      </c>
      <c r="R46" s="46">
        <f>IFERROR('2.3 Nettokøb (D)'!H47-'1.4 Udbytter (D)'!R46,"")</f>
        <v>22.871096000000001</v>
      </c>
      <c r="S46" s="177">
        <f>IFERROR('2.3 Nettokøb (D)'!I47-'1.4 Udbytter (D)'!S46,"")</f>
        <v>-632.71944499999995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-4644.5568995003778</v>
      </c>
      <c r="R47" s="143">
        <f>SUM(R3:R46)-R37</f>
        <v>-3425.7496330314002</v>
      </c>
      <c r="S47" s="141">
        <f>SUM(S3:S46)-S37</f>
        <v>-36869.097236251902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210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199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50" t="s">
        <v>61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5" t="s">
        <v>209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4" customHeight="1" x14ac:dyDescent="0.2">
      <c r="A2" s="140"/>
      <c r="B2" s="231" t="s">
        <v>17</v>
      </c>
      <c r="C2" s="232"/>
      <c r="D2" s="232"/>
      <c r="E2" s="232"/>
      <c r="F2" s="232"/>
      <c r="G2" s="232"/>
      <c r="H2" s="233"/>
      <c r="I2" s="251" t="s">
        <v>18</v>
      </c>
      <c r="J2" s="227"/>
      <c r="K2" s="227"/>
      <c r="L2" s="227"/>
      <c r="M2" s="227"/>
      <c r="N2" s="227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221</v>
      </c>
      <c r="H3" s="119" t="s">
        <v>222</v>
      </c>
      <c r="I3" s="114">
        <v>2018</v>
      </c>
      <c r="J3" s="61">
        <v>2019</v>
      </c>
      <c r="K3" s="61">
        <v>2020</v>
      </c>
      <c r="L3" s="61">
        <v>2021</v>
      </c>
      <c r="M3" s="61" t="s">
        <v>221</v>
      </c>
      <c r="N3" s="180" t="s">
        <v>222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3204.9819243028001</v>
      </c>
      <c r="H4" s="120">
        <v>3257.7069557149998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3204.9819243028001</v>
      </c>
      <c r="N4" s="103">
        <v>3257.7069557149998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164</v>
      </c>
      <c r="G6" s="50" t="s">
        <v>164</v>
      </c>
      <c r="H6" s="89" t="s">
        <v>164</v>
      </c>
      <c r="I6" s="86">
        <v>736.22973737999996</v>
      </c>
      <c r="J6" s="50"/>
      <c r="K6" s="50"/>
      <c r="L6" s="50" t="s">
        <v>164</v>
      </c>
      <c r="M6" s="50" t="s">
        <v>164</v>
      </c>
      <c r="N6" s="102" t="s">
        <v>164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117703.75448329</v>
      </c>
      <c r="H7" s="120">
        <v>114825.39366631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101029.7700146</v>
      </c>
      <c r="N7" s="103">
        <v>98292.50993991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14766.937069</v>
      </c>
      <c r="H9" s="120">
        <v>14309.8228334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14766.937069269999</v>
      </c>
      <c r="N9" s="103">
        <v>14309.82283341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8739.6849951099994</v>
      </c>
      <c r="H10" s="120">
        <v>8250.5556908899998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8739.6849951099994</v>
      </c>
      <c r="N10" s="103">
        <v>8250.5556908899998</v>
      </c>
    </row>
    <row r="11" spans="1:14" ht="15" customHeight="1" x14ac:dyDescent="0.2">
      <c r="A11" s="102" t="s">
        <v>163</v>
      </c>
      <c r="B11" s="95"/>
      <c r="C11" s="50"/>
      <c r="D11" s="50"/>
      <c r="E11" s="50">
        <v>3155.411666</v>
      </c>
      <c r="F11" s="50">
        <v>4116.4316239999998</v>
      </c>
      <c r="G11" s="51">
        <v>3462.0807020000002</v>
      </c>
      <c r="H11" s="120">
        <v>3272.8607000000002</v>
      </c>
      <c r="I11" s="86"/>
      <c r="J11" s="50"/>
      <c r="K11" s="50">
        <v>3155.1231480000001</v>
      </c>
      <c r="L11" s="50">
        <v>4116.4316239999998</v>
      </c>
      <c r="M11" s="51">
        <v>3462.0807020000002</v>
      </c>
      <c r="N11" s="103">
        <v>3272.8607000000002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372251.93239188741</v>
      </c>
      <c r="H12" s="120">
        <v>339562.54046782939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355803.49146323709</v>
      </c>
      <c r="N12" s="103">
        <v>323945.31822144904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259.33588400000002</v>
      </c>
      <c r="H13" s="120">
        <v>239.712942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259.33588400000002</v>
      </c>
      <c r="N13" s="103">
        <v>239.712942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38610.908489000001</v>
      </c>
      <c r="H14" s="120">
        <v>35956.385567999998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25600.817880030001</v>
      </c>
      <c r="N14" s="103">
        <v>23830.128390049998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882.568443</v>
      </c>
      <c r="H15" s="120">
        <v>835.46785999999997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882.568443</v>
      </c>
      <c r="N15" s="103">
        <v>835.46785999999997</v>
      </c>
    </row>
    <row r="16" spans="1:14" ht="15" customHeight="1" x14ac:dyDescent="0.2">
      <c r="A16" s="105" t="s">
        <v>162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798.86407999999994</v>
      </c>
      <c r="H16" s="120">
        <v>750.402557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798.86407999999994</v>
      </c>
      <c r="N16" s="103">
        <v>750.402557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19218.098887</v>
      </c>
      <c r="H17" s="120">
        <v>18197.075640999999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17704.87880825</v>
      </c>
      <c r="N17" s="103">
        <v>16778.712259150001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1473.3974005699999</v>
      </c>
      <c r="H18" s="120">
        <v>1528.4774548600001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1420.6506592799999</v>
      </c>
      <c r="N18" s="103">
        <v>1476.7343252000001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628.51958200000001</v>
      </c>
      <c r="H19" s="120">
        <v>633.64322700000002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628.51958200000001</v>
      </c>
      <c r="N19" s="103">
        <v>633.64322700000002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2448.3329869999998</v>
      </c>
      <c r="H20" s="120">
        <v>2421.857015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2448.3329869999998</v>
      </c>
      <c r="N20" s="103">
        <v>2421.857015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12244.37968124</v>
      </c>
      <c r="H21" s="120">
        <v>11732.134729040001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12244.37968088</v>
      </c>
      <c r="N21" s="103">
        <v>10799.088105459999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50" t="s">
        <v>164</v>
      </c>
      <c r="H22" s="89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50" t="s">
        <v>164</v>
      </c>
      <c r="N22" s="102" t="s">
        <v>164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119017.9728839867</v>
      </c>
      <c r="H23" s="120">
        <v>113685.37651978141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83099.722267461038</v>
      </c>
      <c r="N23" s="103">
        <v>79430.329052792324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535.50717780000002</v>
      </c>
      <c r="H24" s="120">
        <v>532.96798249999995</v>
      </c>
      <c r="I24" s="86"/>
      <c r="J24" s="50"/>
      <c r="K24" s="50">
        <v>362.77564719503101</v>
      </c>
      <c r="L24" s="50">
        <v>453.066009487325</v>
      </c>
      <c r="M24" s="51">
        <v>535.50717777</v>
      </c>
      <c r="N24" s="103">
        <v>532.96798246000003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7321.0475658300002</v>
      </c>
      <c r="H25" s="120">
        <v>7033.9792999600004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7321.0475661800001</v>
      </c>
      <c r="N25" s="103">
        <v>7033.9792991699996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33300.055551789999</v>
      </c>
      <c r="H26" s="120">
        <v>31791.165356649999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32064.976253100001</v>
      </c>
      <c r="N26" s="103">
        <v>30608.390678979998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8014.3108199999997</v>
      </c>
      <c r="H27" s="120">
        <v>7757.1416280000003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7299.8819160000003</v>
      </c>
      <c r="N27" s="103">
        <v>6378.026124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21445.345952</v>
      </c>
      <c r="H28" s="120">
        <v>19976.394970000001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21445.345952520001</v>
      </c>
      <c r="N28" s="103">
        <v>19976.394969770001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164</v>
      </c>
      <c r="G29" s="50" t="s">
        <v>164</v>
      </c>
      <c r="H29" s="89" t="s">
        <v>164</v>
      </c>
      <c r="I29" s="86"/>
      <c r="J29" s="50"/>
      <c r="K29" s="50"/>
      <c r="L29" s="50" t="s">
        <v>164</v>
      </c>
      <c r="M29" s="50" t="s">
        <v>164</v>
      </c>
      <c r="N29" s="102" t="s">
        <v>164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0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0</v>
      </c>
      <c r="N30" s="103">
        <v>0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164</v>
      </c>
      <c r="G31" s="50" t="s">
        <v>164</v>
      </c>
      <c r="H31" s="89" t="s">
        <v>164</v>
      </c>
      <c r="I31" s="115">
        <v>173.12094164000001</v>
      </c>
      <c r="J31" s="62">
        <v>264.2732952889038</v>
      </c>
      <c r="K31" s="62"/>
      <c r="L31" s="62" t="s">
        <v>164</v>
      </c>
      <c r="M31" s="50" t="s">
        <v>164</v>
      </c>
      <c r="N31" s="102" t="s">
        <v>164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254533.36564599999</v>
      </c>
      <c r="H32" s="120">
        <v>242769.28488600001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239953.5155759</v>
      </c>
      <c r="N32" s="103">
        <v>228758.05140292001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727959.22626882431</v>
      </c>
      <c r="H33" s="120">
        <v>702275.51134340104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594756.251291833</v>
      </c>
      <c r="N33" s="103">
        <v>573035.25601489516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237758.81671024</v>
      </c>
      <c r="H34" s="120">
        <v>223828.92123009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232970.68917940001</v>
      </c>
      <c r="N34" s="103">
        <v>219178.81117408999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1918.7197006865999</v>
      </c>
      <c r="H35" s="120">
        <v>1982.3905270400001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1884.66226557954</v>
      </c>
      <c r="N35" s="103">
        <v>1948.25546634031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16905.664497070298</v>
      </c>
      <c r="H36" s="120">
        <v>17552.728414006699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16905.664494163459</v>
      </c>
      <c r="N36" s="103">
        <v>17552.728415980473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637.172235</v>
      </c>
      <c r="H37" s="120">
        <v>611.41007500000001</v>
      </c>
      <c r="I37" s="86"/>
      <c r="J37" s="50"/>
      <c r="K37" s="50">
        <v>722.23816299999999</v>
      </c>
      <c r="L37" s="50">
        <v>680.91304600000001</v>
      </c>
      <c r="M37" s="51">
        <v>637.172235</v>
      </c>
      <c r="N37" s="103">
        <v>611.41007500000001</v>
      </c>
    </row>
    <row r="38" spans="1:14" ht="15" customHeight="1" x14ac:dyDescent="0.2">
      <c r="A38" s="106" t="s">
        <v>198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1208.9276620000001</v>
      </c>
      <c r="H38" s="121">
        <v>1111.1303909999999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1208.9276620000001</v>
      </c>
      <c r="N38" s="106">
        <v>1111.1303909999999</v>
      </c>
    </row>
    <row r="39" spans="1:14" ht="15" customHeight="1" x14ac:dyDescent="0.2">
      <c r="A39" s="106" t="s">
        <v>217</v>
      </c>
      <c r="B39" s="112"/>
      <c r="C39" s="65"/>
      <c r="D39" s="65"/>
      <c r="E39" s="65"/>
      <c r="F39" s="65"/>
      <c r="G39" s="65">
        <v>3206.1133057000002</v>
      </c>
      <c r="H39" s="121">
        <v>3664.9327260999999</v>
      </c>
      <c r="I39" s="117"/>
      <c r="J39" s="65"/>
      <c r="K39" s="65"/>
      <c r="L39" s="65"/>
      <c r="M39" s="65">
        <v>3206.1133051199999</v>
      </c>
      <c r="N39" s="106">
        <v>3664.9327262800002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79710.983395269999</v>
      </c>
      <c r="H40" s="120">
        <v>76027.023163110003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65847.686811270003</v>
      </c>
      <c r="N40" s="103">
        <v>63208.777218850002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1160.395671</v>
      </c>
      <c r="H41" s="120">
        <v>1076.7181639999999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1160.395671</v>
      </c>
      <c r="N41" s="103">
        <v>1076.7181639999999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1698.3668551999999</v>
      </c>
      <c r="H42" s="120">
        <v>1635.0286043000001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1698.3668551799999</v>
      </c>
      <c r="N42" s="103">
        <v>1635.0286042099999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164</v>
      </c>
      <c r="G43" s="50" t="s">
        <v>164</v>
      </c>
      <c r="H43" s="89" t="s">
        <v>164</v>
      </c>
      <c r="I43" s="118">
        <v>613.27205786000002</v>
      </c>
      <c r="J43" s="66"/>
      <c r="K43" s="66"/>
      <c r="L43" s="66" t="s">
        <v>164</v>
      </c>
      <c r="M43" s="50" t="s">
        <v>164</v>
      </c>
      <c r="N43" s="102" t="s">
        <v>164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73402.026941253833</v>
      </c>
      <c r="H44" s="120">
        <v>71258.054005342958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57106.548989132156</v>
      </c>
      <c r="N44" s="103">
        <v>55226.007598942684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1777.6205179999999</v>
      </c>
      <c r="H45" s="120">
        <v>1086.6416409999999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117.28919024</v>
      </c>
      <c r="N45" s="103">
        <v>117.4047868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3622.35222325</v>
      </c>
      <c r="H46" s="120">
        <v>3482.12814493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3622.3522234400002</v>
      </c>
      <c r="N46" s="103">
        <v>3482.1281443600001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16904.358766000001</v>
      </c>
      <c r="H47" s="120">
        <v>16159.099824999999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16874.763133569999</v>
      </c>
      <c r="N47" s="103">
        <v>16129.806320039999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2207523.1996843014</v>
      </c>
      <c r="H48" s="149">
        <f>SUM(H4:H47)-H38</f>
        <v>2099960.9358142568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1937503.246526819</v>
      </c>
      <c r="N48" s="181">
        <f>SUM(N4:N47)-N38</f>
        <v>1838679.925242115</v>
      </c>
    </row>
    <row r="49" spans="1:14" ht="15" customHeight="1" x14ac:dyDescent="0.2">
      <c r="A49" s="161" t="s">
        <v>200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199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2" t="s">
        <v>157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</row>
  </sheetData>
  <mergeCells count="4">
    <mergeCell ref="A1:N1"/>
    <mergeCell ref="I2:N2"/>
    <mergeCell ref="B2:H2"/>
    <mergeCell ref="A51:N51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81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5" t="s">
        <v>207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4" customHeight="1" x14ac:dyDescent="0.2">
      <c r="A2" s="151"/>
      <c r="B2" s="231" t="s">
        <v>17</v>
      </c>
      <c r="C2" s="232"/>
      <c r="D2" s="232"/>
      <c r="E2" s="232"/>
      <c r="F2" s="232"/>
      <c r="G2" s="232"/>
      <c r="H2" s="233"/>
      <c r="I2" s="251" t="s">
        <v>18</v>
      </c>
      <c r="J2" s="227"/>
      <c r="K2" s="227"/>
      <c r="L2" s="227"/>
      <c r="M2" s="227"/>
      <c r="N2" s="227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221</v>
      </c>
      <c r="H3" s="126" t="s">
        <v>222</v>
      </c>
      <c r="I3" s="122">
        <v>2018</v>
      </c>
      <c r="J3" s="68">
        <v>2019</v>
      </c>
      <c r="K3" s="68">
        <v>2020</v>
      </c>
      <c r="L3" s="68">
        <v>2021</v>
      </c>
      <c r="M3" s="69" t="s">
        <v>221</v>
      </c>
      <c r="N3" s="183" t="s">
        <v>222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1734.473281</v>
      </c>
      <c r="H4" s="127">
        <v>1793.557564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1734.473281</v>
      </c>
      <c r="N4" s="101">
        <v>1793.557564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>
        <v>0</v>
      </c>
      <c r="H5" s="127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164</v>
      </c>
      <c r="G6" s="62" t="s">
        <v>164</v>
      </c>
      <c r="H6" s="127" t="s">
        <v>164</v>
      </c>
      <c r="I6" s="86">
        <v>736.22973737999996</v>
      </c>
      <c r="J6" s="50">
        <v>0</v>
      </c>
      <c r="K6" s="50"/>
      <c r="L6" s="50" t="s">
        <v>164</v>
      </c>
      <c r="M6" s="62" t="s">
        <v>164</v>
      </c>
      <c r="N6" s="101" t="s">
        <v>164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113173.53364999</v>
      </c>
      <c r="H7" s="127">
        <v>110506.16380833001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96499.549181959999</v>
      </c>
      <c r="N7" s="101">
        <v>93973.280082149999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164</v>
      </c>
      <c r="H8" s="127" t="s">
        <v>164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164</v>
      </c>
      <c r="N8" s="101" t="s">
        <v>164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14766.937069</v>
      </c>
      <c r="H9" s="127">
        <v>14309.8228334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14766.937069269999</v>
      </c>
      <c r="N9" s="101">
        <v>14309.82283341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8739.6849951099994</v>
      </c>
      <c r="H10" s="127">
        <v>8250.5556908899998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8739.6849951099994</v>
      </c>
      <c r="N10" s="101">
        <v>8250.5556908899998</v>
      </c>
    </row>
    <row r="11" spans="1:14" s="182" customFormat="1" ht="15" customHeight="1" x14ac:dyDescent="0.2">
      <c r="A11" s="105" t="s">
        <v>163</v>
      </c>
      <c r="B11" s="95"/>
      <c r="C11" s="50"/>
      <c r="D11" s="50"/>
      <c r="E11" s="50">
        <v>196.447847</v>
      </c>
      <c r="F11" s="50">
        <v>417.17844100000002</v>
      </c>
      <c r="G11" s="62">
        <v>279.68413399999997</v>
      </c>
      <c r="H11" s="127">
        <v>271.29656799999998</v>
      </c>
      <c r="I11" s="86"/>
      <c r="J11" s="50"/>
      <c r="K11" s="50">
        <v>196.43456699999999</v>
      </c>
      <c r="L11" s="50">
        <v>417.17844100000002</v>
      </c>
      <c r="M11" s="62">
        <v>279.68413399999997</v>
      </c>
      <c r="N11" s="101">
        <v>271.29656799999998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198886.23565578458</v>
      </c>
      <c r="H12" s="127">
        <v>191403.6569569399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184790.35644081183</v>
      </c>
      <c r="N12" s="101">
        <v>177990.55207747893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259.33588400000002</v>
      </c>
      <c r="H13" s="127">
        <v>239.712942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259.33588400000002</v>
      </c>
      <c r="N13" s="101">
        <v>239.712942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38610.908489000001</v>
      </c>
      <c r="H14" s="127">
        <v>35956.385567999998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25600.817880030001</v>
      </c>
      <c r="N14" s="101">
        <v>23830.128390049998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882.568443</v>
      </c>
      <c r="H15" s="127">
        <v>835.46785999999997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882.568443</v>
      </c>
      <c r="N15" s="101">
        <v>835.46785999999997</v>
      </c>
    </row>
    <row r="16" spans="1:14" s="182" customFormat="1" ht="15" customHeight="1" x14ac:dyDescent="0.2">
      <c r="A16" s="105" t="s">
        <v>162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798.86407999999994</v>
      </c>
      <c r="H16" s="127">
        <v>750.402557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798.86407999999994</v>
      </c>
      <c r="N16" s="101">
        <v>750.402557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17897.967444000002</v>
      </c>
      <c r="H17" s="127">
        <v>17039.158544000002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16518.172890760001</v>
      </c>
      <c r="N17" s="101">
        <v>15749.46749268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1473.3974005699999</v>
      </c>
      <c r="H18" s="127">
        <v>1528.4774548600001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1420.6506592799999</v>
      </c>
      <c r="N18" s="101">
        <v>1476.7343252000001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55.635399999999997</v>
      </c>
      <c r="H19" s="127">
        <v>55.008577000000002</v>
      </c>
      <c r="I19" s="86"/>
      <c r="J19" s="50"/>
      <c r="K19" s="50">
        <v>151.15992700000001</v>
      </c>
      <c r="L19" s="50">
        <v>158.390275</v>
      </c>
      <c r="M19" s="62">
        <v>55.635399999999997</v>
      </c>
      <c r="N19" s="101">
        <v>55.008577000000002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2197.8117390000002</v>
      </c>
      <c r="H20" s="127">
        <v>2182.6872969999999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2197.8117390000002</v>
      </c>
      <c r="N20" s="101">
        <v>2182.6872969999999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5442.04123205</v>
      </c>
      <c r="H21" s="127">
        <v>5210.5360256100003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5442.0412318500003</v>
      </c>
      <c r="N21" s="101">
        <v>5210.5360261400001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62" t="s">
        <v>164</v>
      </c>
      <c r="H22" s="127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62" t="s">
        <v>164</v>
      </c>
      <c r="N22" s="101" t="s">
        <v>164</v>
      </c>
    </row>
    <row r="23" spans="1:14" s="182" customFormat="1" ht="15" customHeight="1" x14ac:dyDescent="0.2">
      <c r="A23" s="102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110831.18912638222</v>
      </c>
      <c r="H23" s="127">
        <v>105819.76953149756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78209.429140758235</v>
      </c>
      <c r="N23" s="101">
        <v>74721.44436505255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535.50717780000002</v>
      </c>
      <c r="H24" s="127">
        <v>532.96798249999995</v>
      </c>
      <c r="I24" s="86"/>
      <c r="J24" s="50"/>
      <c r="K24" s="50">
        <v>362.77564719503101</v>
      </c>
      <c r="L24" s="50">
        <v>453.066009487325</v>
      </c>
      <c r="M24" s="62">
        <v>535.50717777</v>
      </c>
      <c r="N24" s="101">
        <v>532.96798246000003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7321.0475658300002</v>
      </c>
      <c r="H25" s="127">
        <v>7033.9792999600004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7321.0475661800001</v>
      </c>
      <c r="N25" s="101">
        <v>7033.9792991699996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33300.055551789999</v>
      </c>
      <c r="H26" s="127">
        <v>31791.165356649999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32064.976253100001</v>
      </c>
      <c r="N26" s="101">
        <v>30608.390678979998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8014.3108199999997</v>
      </c>
      <c r="H27" s="127">
        <v>7757.1416280000003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7299.8819160000003</v>
      </c>
      <c r="N27" s="101">
        <v>6378.026124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21445.345952</v>
      </c>
      <c r="H28" s="127">
        <v>19976.394970000001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21445.345952520001</v>
      </c>
      <c r="N28" s="101">
        <v>19976.394969770001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164</v>
      </c>
      <c r="G29" s="62" t="s">
        <v>164</v>
      </c>
      <c r="H29" s="127" t="s">
        <v>164</v>
      </c>
      <c r="I29" s="86"/>
      <c r="J29" s="50"/>
      <c r="K29" s="50"/>
      <c r="L29" s="50" t="s">
        <v>164</v>
      </c>
      <c r="M29" s="62" t="s">
        <v>164</v>
      </c>
      <c r="N29" s="101" t="s">
        <v>164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0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0</v>
      </c>
      <c r="N30" s="101">
        <v>0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164</v>
      </c>
      <c r="G31" s="62" t="s">
        <v>164</v>
      </c>
      <c r="H31" s="127" t="s">
        <v>164</v>
      </c>
      <c r="I31" s="86">
        <v>173.12094164000001</v>
      </c>
      <c r="J31" s="50">
        <v>264.2732952889038</v>
      </c>
      <c r="K31" s="50"/>
      <c r="L31" s="50" t="s">
        <v>164</v>
      </c>
      <c r="M31" s="62" t="s">
        <v>164</v>
      </c>
      <c r="N31" s="101" t="s">
        <v>164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235527.00717699999</v>
      </c>
      <c r="H32" s="127">
        <v>225287.299562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222509.49278930001</v>
      </c>
      <c r="N32" s="101">
        <v>212781.54254192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165996.66773324748</v>
      </c>
      <c r="H33" s="127">
        <v>159085.88513519365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118198.09429114565</v>
      </c>
      <c r="N33" s="101">
        <v>113240.65816023618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22244.4641133</v>
      </c>
      <c r="H34" s="127">
        <v>21368.662423900001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18123.286201210001</v>
      </c>
      <c r="N34" s="101">
        <v>17377.732261199999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1145.9207216866</v>
      </c>
      <c r="H35" s="127">
        <v>1092.9870760399999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1111.86328655954</v>
      </c>
      <c r="N35" s="101">
        <v>1058.85201539031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9446.5176360000005</v>
      </c>
      <c r="H36" s="127">
        <v>8902.9973859999991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9446.5176354300002</v>
      </c>
      <c r="N36" s="101">
        <v>8902.99738531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637.172235</v>
      </c>
      <c r="H37" s="127">
        <v>611.41007500000001</v>
      </c>
      <c r="I37" s="86"/>
      <c r="J37" s="50"/>
      <c r="K37" s="50">
        <v>722.23816299999999</v>
      </c>
      <c r="L37" s="50">
        <v>680.91304600000001</v>
      </c>
      <c r="M37" s="62">
        <v>637.172235</v>
      </c>
      <c r="N37" s="101">
        <v>611.41007500000001</v>
      </c>
    </row>
    <row r="38" spans="1:14" s="182" customFormat="1" ht="15" customHeight="1" x14ac:dyDescent="0.2">
      <c r="A38" s="129" t="s">
        <v>198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1208.9276620000001</v>
      </c>
      <c r="H38" s="121">
        <v>1111.1303909999999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1208.9276620000001</v>
      </c>
      <c r="N38" s="106">
        <v>1111.1303909999999</v>
      </c>
    </row>
    <row r="39" spans="1:14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65">
        <v>3206.1133057000002</v>
      </c>
      <c r="H39" s="121">
        <v>3664.9327260999999</v>
      </c>
      <c r="I39" s="124"/>
      <c r="J39" s="71"/>
      <c r="K39" s="71"/>
      <c r="L39" s="71"/>
      <c r="M39" s="65">
        <v>3206.1133051199999</v>
      </c>
      <c r="N39" s="106">
        <v>3664.9327262800002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78677.836908469995</v>
      </c>
      <c r="H40" s="120">
        <v>75062.241048309996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64814.540324480004</v>
      </c>
      <c r="N40" s="101">
        <v>62243.995104050002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1160.395671</v>
      </c>
      <c r="H41" s="127">
        <v>1076.7181639999999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1160.395671</v>
      </c>
      <c r="N41" s="101">
        <v>1076.7181639999999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1698.3668551999999</v>
      </c>
      <c r="H42" s="127">
        <v>1635.0286043000001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1698.3668551799999</v>
      </c>
      <c r="N42" s="101">
        <v>1635.0286042099999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164</v>
      </c>
      <c r="G43" s="62" t="s">
        <v>164</v>
      </c>
      <c r="H43" s="127" t="s">
        <v>164</v>
      </c>
      <c r="I43" s="86">
        <v>613.27205786000002</v>
      </c>
      <c r="J43" s="50">
        <v>0</v>
      </c>
      <c r="K43" s="50"/>
      <c r="L43" s="50" t="s">
        <v>164</v>
      </c>
      <c r="M43" s="62" t="s">
        <v>164</v>
      </c>
      <c r="N43" s="101" t="s">
        <v>164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71352.142752970001</v>
      </c>
      <c r="H44" s="127">
        <v>69263.082594730004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55056.66480092</v>
      </c>
      <c r="N44" s="101">
        <v>53231.036188259997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1777.6205179999999</v>
      </c>
      <c r="H45" s="127">
        <v>1086.6416409999999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117.28919024</v>
      </c>
      <c r="N45" s="101">
        <v>117.4047868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3622.35222325</v>
      </c>
      <c r="H46" s="127">
        <v>3482.12814493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3622.3522234400002</v>
      </c>
      <c r="N46" s="101">
        <v>3482.1281443600001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16904.358766000001</v>
      </c>
      <c r="H47" s="127">
        <v>16159.099824999999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16874.763133569999</v>
      </c>
      <c r="N47" s="101">
        <v>16129.806320039999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1200043.471707131</v>
      </c>
      <c r="H48" s="149">
        <f>SUM(H4:H47)-H38</f>
        <v>1151023.4234221408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1023439.6832589953</v>
      </c>
      <c r="N48" s="181">
        <f>SUM(N4:N47)-N38</f>
        <v>981724.65617948805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164</v>
      </c>
      <c r="G49" s="62" t="s">
        <v>164</v>
      </c>
      <c r="H49" s="127" t="s">
        <v>164</v>
      </c>
      <c r="I49" s="115">
        <v>712.617929</v>
      </c>
      <c r="J49" s="62">
        <v>908.72022549999997</v>
      </c>
      <c r="K49" s="62"/>
      <c r="L49" s="62" t="s">
        <v>164</v>
      </c>
      <c r="M49" s="62" t="s">
        <v>164</v>
      </c>
      <c r="N49" s="101" t="s">
        <v>164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902.61245016500004</v>
      </c>
      <c r="H50" s="127">
        <v>894.58928512750003</v>
      </c>
      <c r="I50" s="115"/>
      <c r="J50" s="62"/>
      <c r="K50" s="62">
        <v>607.28780300000005</v>
      </c>
      <c r="L50" s="62">
        <v>934.10334260118361</v>
      </c>
      <c r="M50" s="62">
        <v>902.61245016500004</v>
      </c>
      <c r="N50" s="101">
        <v>894.58928512750003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4530.2208332999999</v>
      </c>
      <c r="H51" s="127">
        <v>4319.2298579799999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4530.2208326399996</v>
      </c>
      <c r="N51" s="101">
        <v>4319.2298577600004</v>
      </c>
    </row>
    <row r="52" spans="1:14" s="182" customFormat="1" ht="15" customHeight="1" x14ac:dyDescent="0.2">
      <c r="A52" s="105" t="s">
        <v>163</v>
      </c>
      <c r="B52" s="109"/>
      <c r="C52" s="62"/>
      <c r="D52" s="62"/>
      <c r="E52" s="62"/>
      <c r="F52" s="62">
        <v>3699.2531829999998</v>
      </c>
      <c r="G52" s="62">
        <v>3182.3965680000001</v>
      </c>
      <c r="H52" s="127">
        <v>3001.564132</v>
      </c>
      <c r="I52" s="115"/>
      <c r="J52" s="62"/>
      <c r="K52" s="62"/>
      <c r="L52" s="62">
        <v>3699.2531829999998</v>
      </c>
      <c r="M52" s="62">
        <v>3182.3965680000001</v>
      </c>
      <c r="N52" s="101">
        <v>3001.564132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107698.43929469852</v>
      </c>
      <c r="H53" s="127">
        <v>87407.849391636657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107698.43929469852</v>
      </c>
      <c r="N53" s="101">
        <v>87407.849391636657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1320.131443</v>
      </c>
      <c r="H54" s="127">
        <v>1157.917097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1186.70591749</v>
      </c>
      <c r="N54" s="101">
        <v>1029.2447664700001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164</v>
      </c>
      <c r="G55" s="62" t="s">
        <v>164</v>
      </c>
      <c r="H55" s="127" t="s">
        <v>164</v>
      </c>
      <c r="I55" s="86">
        <v>1646.9720749999999</v>
      </c>
      <c r="J55" s="50">
        <v>2234.0297860000001</v>
      </c>
      <c r="K55" s="50">
        <v>2481.7989990000001</v>
      </c>
      <c r="L55" s="50" t="s">
        <v>164</v>
      </c>
      <c r="M55" s="62" t="s">
        <v>164</v>
      </c>
      <c r="N55" s="101" t="s">
        <v>164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250.52124800000001</v>
      </c>
      <c r="H56" s="127">
        <v>239.16971799999999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250.52124800000001</v>
      </c>
      <c r="N56" s="101">
        <v>239.16971799999999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6802.3384491899997</v>
      </c>
      <c r="H57" s="127">
        <v>6521.5987034299997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6802.3384490300004</v>
      </c>
      <c r="N57" s="101">
        <v>5588.5520793200003</v>
      </c>
    </row>
    <row r="58" spans="1:14" s="182" customFormat="1" ht="15" customHeight="1" x14ac:dyDescent="0.2">
      <c r="A58" s="102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2898.8185378899998</v>
      </c>
      <c r="H58" s="127">
        <v>2858.8859689999999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2898.8185381600001</v>
      </c>
      <c r="N58" s="101">
        <v>2858.8859693899999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19006.358468999999</v>
      </c>
      <c r="H59" s="127">
        <v>17481.985324000001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17444.022786599999</v>
      </c>
      <c r="N59" s="101">
        <v>15976.508861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561962.5585355768</v>
      </c>
      <c r="H60" s="127">
        <v>543189.62620820745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476558.15700068738</v>
      </c>
      <c r="N60" s="101">
        <v>459794.59785465902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213545.36670704</v>
      </c>
      <c r="H61" s="127">
        <v>200593.21848869001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213545.36670727999</v>
      </c>
      <c r="N61" s="101">
        <v>200593.21848869001</v>
      </c>
    </row>
    <row r="62" spans="1:14" s="182" customFormat="1" ht="15" customHeight="1" x14ac:dyDescent="0.2">
      <c r="A62" s="105" t="s">
        <v>104</v>
      </c>
      <c r="B62" s="109"/>
      <c r="C62" s="50"/>
      <c r="D62" s="50"/>
      <c r="E62" s="50"/>
      <c r="F62" s="50"/>
      <c r="G62" s="62">
        <v>0</v>
      </c>
      <c r="H62" s="127">
        <v>151.259411</v>
      </c>
      <c r="I62" s="115"/>
      <c r="J62" s="62"/>
      <c r="K62" s="62"/>
      <c r="L62" s="62"/>
      <c r="M62" s="62">
        <v>0</v>
      </c>
      <c r="N62" s="101">
        <v>151.25941073000001</v>
      </c>
    </row>
    <row r="63" spans="1:14" s="182" customFormat="1" ht="15" customHeight="1" x14ac:dyDescent="0.2">
      <c r="A63" s="105" t="s">
        <v>125</v>
      </c>
      <c r="B63" s="109"/>
      <c r="C63" s="62"/>
      <c r="D63" s="62"/>
      <c r="E63" s="62"/>
      <c r="F63" s="62" t="s">
        <v>164</v>
      </c>
      <c r="G63" s="62" t="s">
        <v>164</v>
      </c>
      <c r="H63" s="127" t="s">
        <v>164</v>
      </c>
      <c r="I63" s="115"/>
      <c r="J63" s="62"/>
      <c r="K63" s="62"/>
      <c r="L63" s="62" t="s">
        <v>164</v>
      </c>
      <c r="M63" s="62" t="s">
        <v>164</v>
      </c>
      <c r="N63" s="101" t="s">
        <v>164</v>
      </c>
    </row>
    <row r="64" spans="1:14" s="182" customFormat="1" ht="15" customHeight="1" x14ac:dyDescent="0.2">
      <c r="A64" s="105" t="s">
        <v>105</v>
      </c>
      <c r="B64" s="109">
        <v>17811.317478589557</v>
      </c>
      <c r="C64" s="62">
        <v>17249.269722581001</v>
      </c>
      <c r="D64" s="62">
        <v>15053.073253267614</v>
      </c>
      <c r="E64" s="62">
        <v>7633.8159609174336</v>
      </c>
      <c r="F64" s="62">
        <v>7797.673549307332</v>
      </c>
      <c r="G64" s="62">
        <v>7459.1468610702996</v>
      </c>
      <c r="H64" s="127">
        <v>8649.7310280066995</v>
      </c>
      <c r="I64" s="115">
        <v>17249.269722993238</v>
      </c>
      <c r="J64" s="62">
        <v>15053.073252045699</v>
      </c>
      <c r="K64" s="62">
        <v>7633.8159627111809</v>
      </c>
      <c r="L64" s="62">
        <v>7797.6735514291486</v>
      </c>
      <c r="M64" s="62">
        <v>7459.1468587334566</v>
      </c>
      <c r="N64" s="101">
        <v>8649.7310306704749</v>
      </c>
    </row>
    <row r="65" spans="1:14" s="182" customFormat="1" ht="15" customHeight="1" x14ac:dyDescent="0.2">
      <c r="A65" s="105" t="s">
        <v>107</v>
      </c>
      <c r="B65" s="109">
        <v>1475.18608331</v>
      </c>
      <c r="C65" s="62">
        <v>1133.4691964000001</v>
      </c>
      <c r="D65" s="62">
        <v>1344.8966412</v>
      </c>
      <c r="E65" s="62">
        <v>1337.65986088</v>
      </c>
      <c r="F65" s="62">
        <v>1358.0506243</v>
      </c>
      <c r="G65" s="62">
        <v>1033.1464868</v>
      </c>
      <c r="H65" s="127">
        <v>964.78211480000004</v>
      </c>
      <c r="I65" s="115">
        <v>1133.46919641</v>
      </c>
      <c r="J65" s="62">
        <v>1344.89664113</v>
      </c>
      <c r="K65" s="62">
        <v>1337.65986088</v>
      </c>
      <c r="L65" s="62">
        <v>1358.0506241999999</v>
      </c>
      <c r="M65" s="62">
        <v>1033.1464867899999</v>
      </c>
      <c r="N65" s="101">
        <v>964.78211480000004</v>
      </c>
    </row>
    <row r="66" spans="1:14" s="182" customFormat="1" ht="15" customHeight="1" x14ac:dyDescent="0.2">
      <c r="A66" s="105" t="s">
        <v>111</v>
      </c>
      <c r="B66" s="109">
        <v>5593.8918880734727</v>
      </c>
      <c r="C66" s="62">
        <v>4090.8368724391189</v>
      </c>
      <c r="D66" s="62">
        <v>3637.6713613224624</v>
      </c>
      <c r="E66" s="62">
        <v>3207.6740237920485</v>
      </c>
      <c r="F66" s="62">
        <v>2964.2654993081778</v>
      </c>
      <c r="G66" s="62">
        <v>1606.24394316238</v>
      </c>
      <c r="H66" s="127">
        <v>1576.2496970570769</v>
      </c>
      <c r="I66" s="115">
        <v>4090.8368716649379</v>
      </c>
      <c r="J66" s="62">
        <v>3637.6713610594416</v>
      </c>
      <c r="K66" s="62">
        <v>3207.6740239782412</v>
      </c>
      <c r="L66" s="62">
        <v>2964.2654993210144</v>
      </c>
      <c r="M66" s="62">
        <v>1606.2439430907091</v>
      </c>
      <c r="N66" s="101">
        <v>1576.249697126799</v>
      </c>
    </row>
    <row r="67" spans="1:14" s="182" customFormat="1" ht="15" customHeight="1" x14ac:dyDescent="0.2">
      <c r="A67" s="105" t="s">
        <v>114</v>
      </c>
      <c r="B67" s="109">
        <v>1596.640189</v>
      </c>
      <c r="C67" s="62">
        <v>1546.9305649999999</v>
      </c>
      <c r="D67" s="62">
        <v>640.76029400000004</v>
      </c>
      <c r="E67" s="62"/>
      <c r="F67" s="62"/>
      <c r="G67" s="62">
        <v>0</v>
      </c>
      <c r="H67" s="127">
        <v>0</v>
      </c>
      <c r="I67" s="115">
        <v>1546.9305647000001</v>
      </c>
      <c r="J67" s="62">
        <v>640.76029370000003</v>
      </c>
      <c r="K67" s="62"/>
      <c r="L67" s="62"/>
      <c r="M67" s="62">
        <v>0</v>
      </c>
      <c r="N67" s="101">
        <v>0</v>
      </c>
    </row>
    <row r="68" spans="1:14" s="182" customFormat="1" ht="15" customHeight="1" x14ac:dyDescent="0.2">
      <c r="A68" s="147" t="s">
        <v>126</v>
      </c>
      <c r="B68" s="142">
        <v>1234798.8935740327</v>
      </c>
      <c r="C68" s="143">
        <v>1065845.0828130115</v>
      </c>
      <c r="D68" s="143">
        <v>1217493.5958338778</v>
      </c>
      <c r="E68" s="143">
        <v>1196153.3712382189</v>
      </c>
      <c r="F68" s="143">
        <v>1269124.0444663204</v>
      </c>
      <c r="G68" s="143">
        <f>SUM(G49:G67)</f>
        <v>932198.29982689302</v>
      </c>
      <c r="H68" s="144">
        <f>SUM(H49:H67)</f>
        <v>879007.65642593522</v>
      </c>
      <c r="I68" s="145">
        <v>1006623.6027062559</v>
      </c>
      <c r="J68" s="143">
        <v>1151441.9637176164</v>
      </c>
      <c r="K68" s="143">
        <v>1109052.7207183177</v>
      </c>
      <c r="L68" s="143">
        <v>1175474.5339817412</v>
      </c>
      <c r="M68" s="143">
        <f>SUM(M49:M67)</f>
        <v>845098.13708136522</v>
      </c>
      <c r="N68" s="141">
        <f>SUM(N49:N67)</f>
        <v>793045.43265738036</v>
      </c>
    </row>
    <row r="69" spans="1:14" s="182" customFormat="1" ht="15" customHeight="1" x14ac:dyDescent="0.2">
      <c r="A69" s="105" t="s">
        <v>165</v>
      </c>
      <c r="B69" s="109"/>
      <c r="C69" s="62"/>
      <c r="D69" s="62"/>
      <c r="E69" s="62">
        <v>267.78658486533323</v>
      </c>
      <c r="F69" s="62">
        <v>587.58178290195383</v>
      </c>
      <c r="G69" s="62">
        <v>567.89619313779997</v>
      </c>
      <c r="H69" s="127">
        <v>569.56010658749994</v>
      </c>
      <c r="I69" s="115"/>
      <c r="J69" s="62"/>
      <c r="K69" s="62">
        <v>267.78658486533323</v>
      </c>
      <c r="L69" s="62">
        <v>587.58178540105507</v>
      </c>
      <c r="M69" s="62">
        <v>567.89619313779997</v>
      </c>
      <c r="N69" s="101">
        <v>569.56010658749994</v>
      </c>
    </row>
    <row r="70" spans="1:14" s="182" customFormat="1" ht="15" customHeight="1" x14ac:dyDescent="0.2">
      <c r="A70" s="105" t="s">
        <v>127</v>
      </c>
      <c r="B70" s="109">
        <v>44638.05806877101</v>
      </c>
      <c r="C70" s="62">
        <v>49731.415893401907</v>
      </c>
      <c r="D70" s="62">
        <v>59500.831940069009</v>
      </c>
      <c r="E70" s="62">
        <v>62078.979852959957</v>
      </c>
      <c r="F70" s="62">
        <v>72710.271380056598</v>
      </c>
      <c r="G70" s="62">
        <v>65667.257441404305</v>
      </c>
      <c r="H70" s="127">
        <v>60751.034119252872</v>
      </c>
      <c r="I70" s="115">
        <v>47284.024389057544</v>
      </c>
      <c r="J70" s="62">
        <v>56654.398740750046</v>
      </c>
      <c r="K70" s="62">
        <v>59437.151415006796</v>
      </c>
      <c r="L70" s="62">
        <v>69815.732472475371</v>
      </c>
      <c r="M70" s="62">
        <v>63314.695727726757</v>
      </c>
      <c r="N70" s="101">
        <v>58546.916752333462</v>
      </c>
    </row>
    <row r="71" spans="1:14" s="182" customFormat="1" ht="15" customHeight="1" x14ac:dyDescent="0.2">
      <c r="A71" s="105" t="s">
        <v>128</v>
      </c>
      <c r="B71" s="109">
        <v>23.051094140076327</v>
      </c>
      <c r="C71" s="62">
        <v>23.389716452082915</v>
      </c>
      <c r="D71" s="62">
        <v>10.779811677257431</v>
      </c>
      <c r="E71" s="62">
        <v>0</v>
      </c>
      <c r="F71" s="62"/>
      <c r="G71" s="62" t="s">
        <v>164</v>
      </c>
      <c r="H71" s="127" t="s">
        <v>164</v>
      </c>
      <c r="I71" s="115">
        <v>23.389716532656792</v>
      </c>
      <c r="J71" s="62">
        <v>10.779811616623297</v>
      </c>
      <c r="K71" s="62">
        <v>0</v>
      </c>
      <c r="L71" s="62"/>
      <c r="M71" s="62" t="s">
        <v>164</v>
      </c>
      <c r="N71" s="101" t="s">
        <v>164</v>
      </c>
    </row>
    <row r="72" spans="1:14" s="182" customFormat="1" ht="15" customHeight="1" x14ac:dyDescent="0.2">
      <c r="A72" s="105" t="s">
        <v>161</v>
      </c>
      <c r="B72" s="109"/>
      <c r="C72" s="62"/>
      <c r="D72" s="62"/>
      <c r="E72" s="62"/>
      <c r="F72" s="62">
        <v>468.00159600000001</v>
      </c>
      <c r="G72" s="62">
        <v>572.88418200000001</v>
      </c>
      <c r="H72" s="127">
        <v>578.63464999999997</v>
      </c>
      <c r="I72" s="115"/>
      <c r="J72" s="62"/>
      <c r="K72" s="62"/>
      <c r="L72" s="62">
        <v>468.00159600000001</v>
      </c>
      <c r="M72" s="62">
        <v>572.88418200000001</v>
      </c>
      <c r="N72" s="101">
        <v>578.63464999999997</v>
      </c>
    </row>
    <row r="73" spans="1:14" s="182" customFormat="1" ht="15" customHeight="1" x14ac:dyDescent="0.2">
      <c r="A73" s="105" t="s">
        <v>129</v>
      </c>
      <c r="B73" s="109">
        <v>8285.6748911003288</v>
      </c>
      <c r="C73" s="62">
        <v>7053.8376087251454</v>
      </c>
      <c r="D73" s="62">
        <v>9369.6174457287379</v>
      </c>
      <c r="E73" s="62">
        <v>8159.5718368269427</v>
      </c>
      <c r="F73" s="62">
        <v>8648.7653068354721</v>
      </c>
      <c r="G73" s="62">
        <v>5287.9652197144787</v>
      </c>
      <c r="H73" s="127">
        <v>5006.721019283852</v>
      </c>
      <c r="I73" s="115">
        <v>5657.8087017233802</v>
      </c>
      <c r="J73" s="62">
        <v>5766.9710630809977</v>
      </c>
      <c r="K73" s="62">
        <v>4722.9105405409528</v>
      </c>
      <c r="L73" s="62">
        <v>4984.6446093646937</v>
      </c>
      <c r="M73" s="62">
        <v>1991.4745885428019</v>
      </c>
      <c r="N73" s="101">
        <v>1849.998718349774</v>
      </c>
    </row>
    <row r="74" spans="1:14" s="182" customFormat="1" ht="15" customHeight="1" x14ac:dyDescent="0.2">
      <c r="A74" s="105" t="s">
        <v>218</v>
      </c>
      <c r="B74" s="109"/>
      <c r="C74" s="62"/>
      <c r="D74" s="62"/>
      <c r="E74" s="62"/>
      <c r="F74" s="62"/>
      <c r="G74" s="62">
        <v>1968.9858899000001</v>
      </c>
      <c r="H74" s="127">
        <v>1867.0403174999999</v>
      </c>
      <c r="I74" s="115"/>
      <c r="J74" s="62"/>
      <c r="K74" s="62"/>
      <c r="L74" s="62"/>
      <c r="M74" s="62">
        <v>1302.03627091</v>
      </c>
      <c r="N74" s="101">
        <v>1207.8604241999999</v>
      </c>
    </row>
    <row r="75" spans="1:14" s="182" customFormat="1" ht="15" customHeight="1" x14ac:dyDescent="0.2">
      <c r="A75" s="105" t="s">
        <v>219</v>
      </c>
      <c r="B75" s="109"/>
      <c r="C75" s="62"/>
      <c r="D75" s="62"/>
      <c r="E75" s="62"/>
      <c r="F75" s="62"/>
      <c r="G75" s="62">
        <v>772.79897900000003</v>
      </c>
      <c r="H75" s="127">
        <v>738.14404000000002</v>
      </c>
      <c r="I75" s="115"/>
      <c r="J75" s="62"/>
      <c r="K75" s="62"/>
      <c r="L75" s="62"/>
      <c r="M75" s="62">
        <v>772.79897902000005</v>
      </c>
      <c r="N75" s="101">
        <v>738.14404021999997</v>
      </c>
    </row>
    <row r="76" spans="1:14" s="182" customFormat="1" ht="15" customHeight="1" x14ac:dyDescent="0.2">
      <c r="A76" s="105" t="s">
        <v>130</v>
      </c>
      <c r="B76" s="109">
        <v>2977.2609624374113</v>
      </c>
      <c r="C76" s="62">
        <v>1363.9302645197281</v>
      </c>
      <c r="D76" s="62">
        <v>1213.3863750924158</v>
      </c>
      <c r="E76" s="62">
        <v>1040.2624664255102</v>
      </c>
      <c r="F76" s="62">
        <v>677.42721419519648</v>
      </c>
      <c r="G76" s="62">
        <v>443.64024512144601</v>
      </c>
      <c r="H76" s="127">
        <v>418.721713555885</v>
      </c>
      <c r="I76" s="115">
        <v>1363.9302639949267</v>
      </c>
      <c r="J76" s="62">
        <v>1213.3863752246484</v>
      </c>
      <c r="K76" s="62">
        <v>1040.2624668618389</v>
      </c>
      <c r="L76" s="62">
        <v>677.42721443742914</v>
      </c>
      <c r="M76" s="62">
        <v>443.64024512144601</v>
      </c>
      <c r="N76" s="101">
        <v>418.721713555885</v>
      </c>
    </row>
    <row r="77" spans="1:14" s="182" customFormat="1" ht="15" customHeight="1" x14ac:dyDescent="0.2">
      <c r="A77" s="147" t="s">
        <v>202</v>
      </c>
      <c r="B77" s="142">
        <v>55924.045016448821</v>
      </c>
      <c r="C77" s="143">
        <v>58172.573483098859</v>
      </c>
      <c r="D77" s="143">
        <v>70094.615572567433</v>
      </c>
      <c r="E77" s="143">
        <v>71278.814156212407</v>
      </c>
      <c r="F77" s="143">
        <v>83092.047279989216</v>
      </c>
      <c r="G77" s="143">
        <f>SUM(G69:G76)</f>
        <v>75281.428150278021</v>
      </c>
      <c r="H77" s="144">
        <f>SUM(H69:H76)</f>
        <v>69929.855966180112</v>
      </c>
      <c r="I77" s="145">
        <v>54329.153071308501</v>
      </c>
      <c r="J77" s="143">
        <v>63645.535990672317</v>
      </c>
      <c r="K77" s="143">
        <v>65200.324422409583</v>
      </c>
      <c r="L77" s="143">
        <v>76533.387677678547</v>
      </c>
      <c r="M77" s="143">
        <f>SUM(M69:M76)</f>
        <v>68965.426186458804</v>
      </c>
      <c r="N77" s="141">
        <f>SUM(N69:N76)</f>
        <v>63909.83640524662</v>
      </c>
    </row>
    <row r="78" spans="1:14" s="182" customFormat="1" ht="15" customHeight="1" x14ac:dyDescent="0.2">
      <c r="A78" s="29" t="s">
        <v>200</v>
      </c>
      <c r="B78" s="30"/>
      <c r="C78" s="30"/>
      <c r="D78" s="30"/>
      <c r="E78" s="30"/>
      <c r="F78" s="30"/>
      <c r="G78" s="30"/>
      <c r="H78" s="30"/>
      <c r="I78" s="29"/>
      <c r="J78" s="29"/>
      <c r="K78" s="29"/>
      <c r="L78" s="29"/>
      <c r="M78" s="29"/>
      <c r="N78" s="184"/>
    </row>
    <row r="79" spans="1:14" s="182" customFormat="1" ht="15" customHeight="1" thickBot="1" x14ac:dyDescent="0.25">
      <c r="A79" s="21" t="s">
        <v>199</v>
      </c>
      <c r="B79" s="31"/>
      <c r="C79" s="31"/>
      <c r="D79" s="31"/>
      <c r="E79" s="31"/>
      <c r="F79" s="31"/>
      <c r="G79" s="31"/>
      <c r="H79" s="31"/>
      <c r="I79" s="31"/>
      <c r="J79" s="21"/>
      <c r="K79" s="21"/>
      <c r="L79" s="21"/>
      <c r="M79" s="21"/>
      <c r="N79" s="185"/>
    </row>
    <row r="80" spans="1:14" s="182" customFormat="1" ht="15" customHeight="1" x14ac:dyDescent="0.2">
      <c r="A80" s="253" t="s">
        <v>157</v>
      </c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5"/>
    </row>
    <row r="81" x14ac:dyDescent="0.2"/>
  </sheetData>
  <mergeCells count="4">
    <mergeCell ref="A1:N1"/>
    <mergeCell ref="I2:N2"/>
    <mergeCell ref="A80:N80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5" t="s">
        <v>185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24" customHeight="1" x14ac:dyDescent="0.2">
      <c r="A2" s="153"/>
      <c r="B2" s="261" t="s">
        <v>62</v>
      </c>
      <c r="C2" s="262"/>
      <c r="D2" s="262"/>
      <c r="E2" s="262"/>
      <c r="F2" s="262"/>
      <c r="G2" s="262"/>
      <c r="H2" s="262"/>
      <c r="I2" s="263"/>
      <c r="J2" s="256" t="s">
        <v>63</v>
      </c>
      <c r="K2" s="257"/>
      <c r="L2" s="257"/>
      <c r="M2" s="257"/>
      <c r="N2" s="257"/>
      <c r="O2" s="257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221</v>
      </c>
      <c r="H3" s="72" t="s">
        <v>222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221</v>
      </c>
      <c r="N3" s="72" t="s">
        <v>222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48.959522069999998</v>
      </c>
      <c r="H4" s="46">
        <v>28.751107319999999</v>
      </c>
      <c r="I4" s="138">
        <v>134.36649839</v>
      </c>
      <c r="J4" s="136">
        <v>402.95310899999998</v>
      </c>
      <c r="K4" s="46">
        <v>464.80920700000001</v>
      </c>
      <c r="L4" s="46">
        <v>284.76484799999997</v>
      </c>
      <c r="M4" s="46">
        <v>48.959522069999998</v>
      </c>
      <c r="N4" s="46">
        <v>28.751107319999999</v>
      </c>
      <c r="O4" s="177">
        <v>134.36649839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164</v>
      </c>
      <c r="G6" s="46" t="s">
        <v>164</v>
      </c>
      <c r="H6" s="46" t="s">
        <v>164</v>
      </c>
      <c r="I6" s="138" t="s">
        <v>164</v>
      </c>
      <c r="J6" s="136"/>
      <c r="K6" s="46"/>
      <c r="L6" s="46" t="s">
        <v>164</v>
      </c>
      <c r="M6" s="46" t="s">
        <v>164</v>
      </c>
      <c r="N6" s="46" t="s">
        <v>164</v>
      </c>
      <c r="O6" s="177" t="s">
        <v>164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557.69107015999998</v>
      </c>
      <c r="H7" s="46">
        <v>898.86239281999997</v>
      </c>
      <c r="I7" s="138">
        <v>3111.52398257</v>
      </c>
      <c r="J7" s="136">
        <v>11372.471489423</v>
      </c>
      <c r="K7" s="46">
        <v>9322.7122763320003</v>
      </c>
      <c r="L7" s="46">
        <v>7965.3648746959998</v>
      </c>
      <c r="M7" s="46">
        <v>519.44184555000004</v>
      </c>
      <c r="N7" s="46">
        <v>478.61611483000001</v>
      </c>
      <c r="O7" s="177">
        <v>2836.8102438750002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164</v>
      </c>
      <c r="H8" s="46" t="s">
        <v>164</v>
      </c>
      <c r="I8" s="138" t="s">
        <v>164</v>
      </c>
      <c r="J8" s="136">
        <v>465.71181976000003</v>
      </c>
      <c r="K8" s="46">
        <v>433.67445982999999</v>
      </c>
      <c r="L8" s="46">
        <v>-412.44758101000002</v>
      </c>
      <c r="M8" s="46" t="s">
        <v>164</v>
      </c>
      <c r="N8" s="46" t="s">
        <v>164</v>
      </c>
      <c r="O8" s="177" t="s">
        <v>164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-20.102766460000002</v>
      </c>
      <c r="H9" s="46">
        <v>66.273002340000005</v>
      </c>
      <c r="I9" s="138">
        <v>63.228197229999999</v>
      </c>
      <c r="J9" s="136">
        <v>3409.5925940000002</v>
      </c>
      <c r="K9" s="46">
        <v>2564.6325378000001</v>
      </c>
      <c r="L9" s="46">
        <v>274.59062427999999</v>
      </c>
      <c r="M9" s="46">
        <v>-20.102766580000001</v>
      </c>
      <c r="N9" s="46">
        <v>66.27300228</v>
      </c>
      <c r="O9" s="177">
        <v>63.228197090000002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-10.73632624</v>
      </c>
      <c r="H10" s="46">
        <v>43.435776320000002</v>
      </c>
      <c r="I10" s="138">
        <v>-69.897917090000007</v>
      </c>
      <c r="J10" s="136">
        <v>-273.46895532999997</v>
      </c>
      <c r="K10" s="46">
        <v>891.17478613000003</v>
      </c>
      <c r="L10" s="46">
        <v>836.68722609999998</v>
      </c>
      <c r="M10" s="46">
        <v>-10.73632624</v>
      </c>
      <c r="N10" s="46">
        <v>43.435776320000002</v>
      </c>
      <c r="O10" s="177">
        <v>-69.897917090000007</v>
      </c>
    </row>
    <row r="11" spans="1:15" s="182" customFormat="1" ht="15" customHeight="1" x14ac:dyDescent="0.2">
      <c r="A11" s="105" t="s">
        <v>163</v>
      </c>
      <c r="B11" s="134"/>
      <c r="C11" s="46"/>
      <c r="D11" s="46"/>
      <c r="E11" s="46">
        <v>48.693629999999999</v>
      </c>
      <c r="F11" s="46">
        <v>156.145475</v>
      </c>
      <c r="G11" s="46">
        <v>0</v>
      </c>
      <c r="H11" s="46">
        <v>0</v>
      </c>
      <c r="I11" s="138">
        <v>31.923669</v>
      </c>
      <c r="J11" s="136"/>
      <c r="K11" s="46">
        <v>48.693629999999999</v>
      </c>
      <c r="L11" s="46">
        <v>156.145475</v>
      </c>
      <c r="M11" s="46">
        <v>0</v>
      </c>
      <c r="N11" s="46">
        <v>0</v>
      </c>
      <c r="O11" s="177">
        <v>31.923669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-2182.9409418213259</v>
      </c>
      <c r="H12" s="46">
        <v>-466.76996736107998</v>
      </c>
      <c r="I12" s="138">
        <v>-11802.091563421289</v>
      </c>
      <c r="J12" s="136">
        <v>-8619.4590026619007</v>
      </c>
      <c r="K12" s="46">
        <v>-3058.9087946768482</v>
      </c>
      <c r="L12" s="46">
        <v>690.28282460627872</v>
      </c>
      <c r="M12" s="46">
        <v>-2188.9676260438282</v>
      </c>
      <c r="N12" s="46">
        <v>-297.14508920864802</v>
      </c>
      <c r="O12" s="177">
        <v>-10591.469738126079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0</v>
      </c>
      <c r="H13" s="46">
        <v>-9.9834999999999994</v>
      </c>
      <c r="I13" s="138">
        <v>-99.116050000000001</v>
      </c>
      <c r="J13" s="136">
        <v>6.3620210000000004</v>
      </c>
      <c r="K13" s="46">
        <v>45.470066000000003</v>
      </c>
      <c r="L13" s="46">
        <v>0.40394999999999998</v>
      </c>
      <c r="M13" s="46">
        <v>0</v>
      </c>
      <c r="N13" s="46">
        <v>-9.9834999999999994</v>
      </c>
      <c r="O13" s="177">
        <v>-99.116050000000001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-417.86914400000001</v>
      </c>
      <c r="H14" s="46">
        <v>-430.65064999999998</v>
      </c>
      <c r="I14" s="138">
        <v>-8886.6807349999999</v>
      </c>
      <c r="J14" s="136">
        <v>4393.7006039999997</v>
      </c>
      <c r="K14" s="46">
        <v>6287.6394799999998</v>
      </c>
      <c r="L14" s="46">
        <v>-3814.3364630000001</v>
      </c>
      <c r="M14" s="46">
        <v>408.433538</v>
      </c>
      <c r="N14" s="46">
        <v>-284.420007</v>
      </c>
      <c r="O14" s="177">
        <v>-3878.3896810000001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-13.65865</v>
      </c>
      <c r="H15" s="46">
        <v>-12.066850000000001</v>
      </c>
      <c r="I15" s="138">
        <v>-88.697896</v>
      </c>
      <c r="J15" s="136">
        <v>-432.79768000000001</v>
      </c>
      <c r="K15" s="46">
        <v>-221.72614300000001</v>
      </c>
      <c r="L15" s="46">
        <v>-118.862127</v>
      </c>
      <c r="M15" s="46">
        <v>-13.65865</v>
      </c>
      <c r="N15" s="46">
        <v>-12.066850000000001</v>
      </c>
      <c r="O15" s="177">
        <v>-88.697896</v>
      </c>
    </row>
    <row r="16" spans="1:15" s="182" customFormat="1" ht="15" customHeight="1" x14ac:dyDescent="0.2">
      <c r="A16" s="105" t="s">
        <v>162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4.8599540000000001</v>
      </c>
      <c r="H16" s="46">
        <v>-3.7628000000000002E-2</v>
      </c>
      <c r="I16" s="138">
        <v>436.18851999999998</v>
      </c>
      <c r="J16" s="136">
        <v>-14.569832</v>
      </c>
      <c r="K16" s="46">
        <v>-93.165228999999997</v>
      </c>
      <c r="L16" s="46">
        <v>158.770096</v>
      </c>
      <c r="M16" s="46">
        <v>4.8599540000000001</v>
      </c>
      <c r="N16" s="46">
        <v>-3.7628000000000002E-2</v>
      </c>
      <c r="O16" s="177">
        <v>436.18851999999998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-191.70345900000001</v>
      </c>
      <c r="H17" s="46">
        <v>-171.48643100000001</v>
      </c>
      <c r="I17" s="138">
        <v>486.577338</v>
      </c>
      <c r="J17" s="136">
        <v>-78.122062</v>
      </c>
      <c r="K17" s="46">
        <v>496.16194000000002</v>
      </c>
      <c r="L17" s="46">
        <v>3724.9721650000001</v>
      </c>
      <c r="M17" s="46">
        <v>-164.64476500000001</v>
      </c>
      <c r="N17" s="46">
        <v>-137.29972900000001</v>
      </c>
      <c r="O17" s="177">
        <v>566.30062699999996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125.96321392</v>
      </c>
      <c r="H18" s="46">
        <v>58.980080049999998</v>
      </c>
      <c r="I18" s="138">
        <v>215.71717383999999</v>
      </c>
      <c r="J18" s="136">
        <v>-282.16742877000001</v>
      </c>
      <c r="K18" s="46">
        <v>-343.93104889</v>
      </c>
      <c r="L18" s="46">
        <v>-191.26549363000001</v>
      </c>
      <c r="M18" s="46">
        <v>38.55686687</v>
      </c>
      <c r="N18" s="46">
        <v>46.669623710000003</v>
      </c>
      <c r="O18" s="177">
        <v>217.16105586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0</v>
      </c>
      <c r="H19" s="46">
        <v>0.49320000000000003</v>
      </c>
      <c r="I19" s="138">
        <v>-67.342175999999995</v>
      </c>
      <c r="J19" s="136"/>
      <c r="K19" s="46">
        <v>62.904229999999998</v>
      </c>
      <c r="L19" s="46">
        <v>-19.507231000000001</v>
      </c>
      <c r="M19" s="46">
        <v>0</v>
      </c>
      <c r="N19" s="46">
        <v>0.49320000000000003</v>
      </c>
      <c r="O19" s="177">
        <v>-67.342175999999995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41.49389</v>
      </c>
      <c r="H20" s="46">
        <v>0.95406000000000002</v>
      </c>
      <c r="I20" s="138">
        <v>-42.247895</v>
      </c>
      <c r="J20" s="136">
        <v>-1719.233383</v>
      </c>
      <c r="K20" s="46">
        <v>347.97572700000001</v>
      </c>
      <c r="L20" s="46">
        <v>299.442475</v>
      </c>
      <c r="M20" s="46">
        <v>41.49389</v>
      </c>
      <c r="N20" s="46">
        <v>0.95406000000000002</v>
      </c>
      <c r="O20" s="177">
        <v>-42.247895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-71.641018450000004</v>
      </c>
      <c r="H21" s="46">
        <v>-69.695849780000003</v>
      </c>
      <c r="I21" s="138">
        <v>-242.30176961000001</v>
      </c>
      <c r="J21" s="136">
        <v>391.19179606</v>
      </c>
      <c r="K21" s="46">
        <v>1384.5314739099999</v>
      </c>
      <c r="L21" s="46">
        <v>1859.26447687</v>
      </c>
      <c r="M21" s="46">
        <v>-71.641018279999997</v>
      </c>
      <c r="N21" s="46">
        <v>-69.695849809999999</v>
      </c>
      <c r="O21" s="177">
        <v>-242.3017696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164</v>
      </c>
      <c r="G22" s="46" t="s">
        <v>164</v>
      </c>
      <c r="H22" s="46" t="s">
        <v>164</v>
      </c>
      <c r="I22" s="138" t="s">
        <v>164</v>
      </c>
      <c r="J22" s="136">
        <v>22.422239999999999</v>
      </c>
      <c r="K22" s="46">
        <v>62.904229999999998</v>
      </c>
      <c r="L22" s="46" t="s">
        <v>164</v>
      </c>
      <c r="M22" s="46" t="s">
        <v>164</v>
      </c>
      <c r="N22" s="46" t="s">
        <v>164</v>
      </c>
      <c r="O22" s="177" t="s">
        <v>164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109.71225948</v>
      </c>
      <c r="H23" s="46">
        <v>-808.46924689000002</v>
      </c>
      <c r="I23" s="138">
        <v>4831.4461166499996</v>
      </c>
      <c r="J23" s="136">
        <v>4800.5795491640993</v>
      </c>
      <c r="K23" s="46">
        <v>5995.3517291974304</v>
      </c>
      <c r="L23" s="46">
        <v>5459.5123432986684</v>
      </c>
      <c r="M23" s="46">
        <v>755.33266191999996</v>
      </c>
      <c r="N23" s="46">
        <v>-975.96261578999997</v>
      </c>
      <c r="O23" s="177">
        <v>4362.0754482599996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2.0394000000000001</v>
      </c>
      <c r="H24" s="46">
        <v>0.4788</v>
      </c>
      <c r="I24" s="138">
        <v>182.81781910000001</v>
      </c>
      <c r="J24" s="136"/>
      <c r="K24" s="46">
        <v>39.106697330000003</v>
      </c>
      <c r="L24" s="46">
        <v>34.900731999999998</v>
      </c>
      <c r="M24" s="46">
        <v>2.0394000000000001</v>
      </c>
      <c r="N24" s="46">
        <v>0.4788</v>
      </c>
      <c r="O24" s="177">
        <v>182.81781907000001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-16.552335920000001</v>
      </c>
      <c r="H25" s="46">
        <v>-27.14760107</v>
      </c>
      <c r="I25" s="138">
        <v>37.655432830000002</v>
      </c>
      <c r="J25" s="136">
        <v>584.13243107000005</v>
      </c>
      <c r="K25" s="46">
        <v>852.91590238000003</v>
      </c>
      <c r="L25" s="46">
        <v>1750.35521068</v>
      </c>
      <c r="M25" s="46">
        <v>-16.552335979999999</v>
      </c>
      <c r="N25" s="46">
        <v>-27.147601000000002</v>
      </c>
      <c r="O25" s="177">
        <v>37.655432810000001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-1520.60086484</v>
      </c>
      <c r="H26" s="46">
        <v>-717.76049263000004</v>
      </c>
      <c r="I26" s="138">
        <v>-2388.9559942999999</v>
      </c>
      <c r="J26" s="136">
        <v>7313.5645666</v>
      </c>
      <c r="K26" s="46">
        <v>9694.4121120399996</v>
      </c>
      <c r="L26" s="46">
        <v>-8038.9890262899999</v>
      </c>
      <c r="M26" s="46">
        <v>-1526.4074162500001</v>
      </c>
      <c r="N26" s="46">
        <v>1185.08973163</v>
      </c>
      <c r="O26" s="177">
        <v>-2960.2221221200002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8.3313600000000001</v>
      </c>
      <c r="H27" s="46">
        <v>-23.935510000000001</v>
      </c>
      <c r="I27" s="138">
        <v>157.23742999999999</v>
      </c>
      <c r="J27" s="136">
        <v>283.94693699999999</v>
      </c>
      <c r="K27" s="46">
        <v>465.29885200000001</v>
      </c>
      <c r="L27" s="46">
        <v>1178.0732129999999</v>
      </c>
      <c r="M27" s="46">
        <v>-22.667193000000001</v>
      </c>
      <c r="N27" s="46">
        <v>-23.935510000000001</v>
      </c>
      <c r="O27" s="177">
        <v>116.59339199999999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-235.757814</v>
      </c>
      <c r="H28" s="46">
        <v>-239.80373800000001</v>
      </c>
      <c r="I28" s="138">
        <v>-1597.801858</v>
      </c>
      <c r="J28" s="136">
        <v>1067.698361</v>
      </c>
      <c r="K28" s="46">
        <v>956.36721699999998</v>
      </c>
      <c r="L28" s="46">
        <v>-1984.498767</v>
      </c>
      <c r="M28" s="46">
        <v>-235.757814</v>
      </c>
      <c r="N28" s="46">
        <v>-239.80373800000001</v>
      </c>
      <c r="O28" s="177">
        <v>-1597.801557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164</v>
      </c>
      <c r="G29" s="46" t="s">
        <v>164</v>
      </c>
      <c r="H29" s="46" t="s">
        <v>164</v>
      </c>
      <c r="I29" s="138" t="s">
        <v>164</v>
      </c>
      <c r="J29" s="136"/>
      <c r="K29" s="46"/>
      <c r="L29" s="46" t="s">
        <v>164</v>
      </c>
      <c r="M29" s="46" t="s">
        <v>164</v>
      </c>
      <c r="N29" s="46" t="s">
        <v>164</v>
      </c>
      <c r="O29" s="177" t="s">
        <v>164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0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0</v>
      </c>
      <c r="N30" s="46">
        <v>0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164</v>
      </c>
      <c r="G31" s="46" t="s">
        <v>164</v>
      </c>
      <c r="H31" s="46" t="s">
        <v>164</v>
      </c>
      <c r="I31" s="138" t="s">
        <v>164</v>
      </c>
      <c r="J31" s="136">
        <v>61.223360059999997</v>
      </c>
      <c r="K31" s="46"/>
      <c r="L31" s="46" t="s">
        <v>164</v>
      </c>
      <c r="M31" s="46" t="s">
        <v>164</v>
      </c>
      <c r="N31" s="46" t="s">
        <v>164</v>
      </c>
      <c r="O31" s="177" t="s">
        <v>164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-608.48056399999996</v>
      </c>
      <c r="H32" s="46">
        <v>-192.965486</v>
      </c>
      <c r="I32" s="138">
        <v>10804.234379</v>
      </c>
      <c r="J32" s="136">
        <v>5508.8204290000003</v>
      </c>
      <c r="K32" s="46">
        <v>19887.216179999999</v>
      </c>
      <c r="L32" s="46">
        <v>25876.511166740001</v>
      </c>
      <c r="M32" s="46">
        <v>-978.21776699999998</v>
      </c>
      <c r="N32" s="46">
        <v>-402.38540899999998</v>
      </c>
      <c r="O32" s="177">
        <v>6664.1541429999997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-2007.5193733300521</v>
      </c>
      <c r="H33" s="46">
        <v>-298.68904906531998</v>
      </c>
      <c r="I33" s="138">
        <v>-1742.9581032294718</v>
      </c>
      <c r="J33" s="136">
        <v>8126.5970526188348</v>
      </c>
      <c r="K33" s="46">
        <v>5209.8321743293336</v>
      </c>
      <c r="L33" s="46">
        <v>5197.6872447979977</v>
      </c>
      <c r="M33" s="46">
        <v>-2139.6665898907122</v>
      </c>
      <c r="N33" s="46">
        <v>-266.874789804768</v>
      </c>
      <c r="O33" s="177">
        <v>-598.88866914480002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-134.73991000000001</v>
      </c>
      <c r="H34" s="46">
        <v>-107.7152</v>
      </c>
      <c r="I34" s="138">
        <v>1365.17676084</v>
      </c>
      <c r="J34" s="136">
        <v>2502.2304469699998</v>
      </c>
      <c r="K34" s="46">
        <v>2313.1137259500001</v>
      </c>
      <c r="L34" s="46">
        <v>1962.53284396</v>
      </c>
      <c r="M34" s="46">
        <v>4.2787262799999999</v>
      </c>
      <c r="N34" s="46">
        <v>-107.7152</v>
      </c>
      <c r="O34" s="177">
        <v>1373.3179831299999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11.774428500999999</v>
      </c>
      <c r="H35" s="46">
        <v>-20.438115324999998</v>
      </c>
      <c r="I35" s="138">
        <v>172.21921377409359</v>
      </c>
      <c r="J35" s="136">
        <v>272.79296246473677</v>
      </c>
      <c r="K35" s="46">
        <v>226.87733464172516</v>
      </c>
      <c r="L35" s="46">
        <v>366.78294876680582</v>
      </c>
      <c r="M35" s="46">
        <v>10.328836881999999</v>
      </c>
      <c r="N35" s="46">
        <v>-22.420765109000001</v>
      </c>
      <c r="O35" s="177">
        <v>151.375128835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323.53270199999997</v>
      </c>
      <c r="H36" s="46">
        <v>-121.881109</v>
      </c>
      <c r="I36" s="138">
        <v>-387.73080299999998</v>
      </c>
      <c r="J36" s="136">
        <v>-1720.7112010000001</v>
      </c>
      <c r="K36" s="46">
        <v>2263.9536440000002</v>
      </c>
      <c r="L36" s="46">
        <v>489.12568700000003</v>
      </c>
      <c r="M36" s="46">
        <v>323.53270199999997</v>
      </c>
      <c r="N36" s="46">
        <v>-121.881109</v>
      </c>
      <c r="O36" s="177">
        <v>-387.73040300000002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-2.85832</v>
      </c>
      <c r="H37" s="71">
        <v>3.2200600000000001</v>
      </c>
      <c r="I37" s="139">
        <v>52.044614000000003</v>
      </c>
      <c r="J37" s="136"/>
      <c r="K37" s="46">
        <v>677.94095800000002</v>
      </c>
      <c r="L37" s="46">
        <v>-156.23959199999999</v>
      </c>
      <c r="M37" s="71">
        <v>-2.85832</v>
      </c>
      <c r="N37" s="71">
        <v>3.2200600000000001</v>
      </c>
      <c r="O37" s="188">
        <v>52.044614000000003</v>
      </c>
    </row>
    <row r="38" spans="1:15" s="182" customFormat="1" ht="15" customHeight="1" x14ac:dyDescent="0.2">
      <c r="A38" s="129" t="s">
        <v>208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8.2871100000000055</v>
      </c>
      <c r="H38" s="46">
        <v>-22.560250000000003</v>
      </c>
      <c r="I38" s="138">
        <v>-71.593446</v>
      </c>
      <c r="J38" s="124">
        <v>-247.09715399999999</v>
      </c>
      <c r="K38" s="71">
        <v>-134.30012099999999</v>
      </c>
      <c r="L38" s="71">
        <v>54.842205</v>
      </c>
      <c r="M38" s="46">
        <v>8.2871100000000055</v>
      </c>
      <c r="N38" s="46">
        <v>-22.560250000000003</v>
      </c>
      <c r="O38" s="177">
        <v>-71.593446</v>
      </c>
    </row>
    <row r="39" spans="1:15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46">
        <v>324.80178289999998</v>
      </c>
      <c r="H39" s="46">
        <v>552.53173790000005</v>
      </c>
      <c r="I39" s="138">
        <v>3719.5298373000001</v>
      </c>
      <c r="J39" s="124"/>
      <c r="K39" s="71"/>
      <c r="L39" s="71"/>
      <c r="M39" s="46">
        <v>324.80178258000001</v>
      </c>
      <c r="N39" s="46">
        <v>552.53173846000004</v>
      </c>
      <c r="O39" s="177">
        <v>3719.5298372399998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145.58854747999999</v>
      </c>
      <c r="H40" s="46">
        <v>-662.52144773999999</v>
      </c>
      <c r="I40" s="138">
        <v>6107.8199156000001</v>
      </c>
      <c r="J40" s="136">
        <v>2039.7226970700001</v>
      </c>
      <c r="K40" s="46">
        <v>4054.4805918799998</v>
      </c>
      <c r="L40" s="46">
        <v>10529.1484041</v>
      </c>
      <c r="M40" s="46">
        <v>245.88657398999999</v>
      </c>
      <c r="N40" s="46">
        <v>-679.25896309999996</v>
      </c>
      <c r="O40" s="177">
        <v>4910.3551514299998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1.1675800000000001</v>
      </c>
      <c r="H41" s="46">
        <v>3.7252320000000001</v>
      </c>
      <c r="I41" s="138">
        <v>94.707285999999996</v>
      </c>
      <c r="J41" s="136">
        <v>32.418419</v>
      </c>
      <c r="K41" s="46">
        <v>84.420760999999999</v>
      </c>
      <c r="L41" s="46">
        <v>261.252162</v>
      </c>
      <c r="M41" s="46">
        <v>1.1675800000000001</v>
      </c>
      <c r="N41" s="46">
        <v>3.7252320000000001</v>
      </c>
      <c r="O41" s="177">
        <v>94.707285999999996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51.309667519999998</v>
      </c>
      <c r="H42" s="46">
        <v>8.1995824800000001</v>
      </c>
      <c r="I42" s="138">
        <v>128.5187081</v>
      </c>
      <c r="J42" s="136">
        <v>135.36000250399999</v>
      </c>
      <c r="K42" s="46">
        <v>123.29514974999999</v>
      </c>
      <c r="L42" s="46">
        <v>35.493522939999998</v>
      </c>
      <c r="M42" s="46">
        <v>51.309667500000003</v>
      </c>
      <c r="N42" s="46">
        <v>8.1995825</v>
      </c>
      <c r="O42" s="177">
        <v>128.5187081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164</v>
      </c>
      <c r="G43" s="46" t="s">
        <v>164</v>
      </c>
      <c r="H43" s="46" t="s">
        <v>164</v>
      </c>
      <c r="I43" s="138" t="s">
        <v>164</v>
      </c>
      <c r="J43" s="136"/>
      <c r="K43" s="46"/>
      <c r="L43" s="46" t="s">
        <v>164</v>
      </c>
      <c r="M43" s="46" t="s">
        <v>164</v>
      </c>
      <c r="N43" s="46" t="s">
        <v>164</v>
      </c>
      <c r="O43" s="177" t="s">
        <v>164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228.97270123999999</v>
      </c>
      <c r="H44" s="46">
        <v>-1.3466376600000001</v>
      </c>
      <c r="I44" s="138">
        <v>6965.6914800300001</v>
      </c>
      <c r="J44" s="136">
        <v>1301.4009498299999</v>
      </c>
      <c r="K44" s="46">
        <v>4734.14378597</v>
      </c>
      <c r="L44" s="46">
        <v>14317.234105809999</v>
      </c>
      <c r="M44" s="46">
        <v>-11.04978800999981</v>
      </c>
      <c r="N44" s="46">
        <v>-132.86969787999996</v>
      </c>
      <c r="O44" s="177">
        <v>-744.74013605999971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0</v>
      </c>
      <c r="H45" s="46">
        <v>-689.20036335999998</v>
      </c>
      <c r="I45" s="138">
        <v>-734.79394457000001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-10.36567471</v>
      </c>
      <c r="H46" s="46">
        <v>-41.402717180000003</v>
      </c>
      <c r="I46" s="138">
        <v>-342.30214633000003</v>
      </c>
      <c r="J46" s="136">
        <v>-475.74614189200003</v>
      </c>
      <c r="K46" s="46">
        <v>-522.04046246999997</v>
      </c>
      <c r="L46" s="46">
        <v>-221.72016126700001</v>
      </c>
      <c r="M46" s="46">
        <v>-10.36567466</v>
      </c>
      <c r="N46" s="46">
        <v>-41.40271722</v>
      </c>
      <c r="O46" s="177">
        <v>-342.30214637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885.246534</v>
      </c>
      <c r="H47" s="46">
        <v>22.871096000000001</v>
      </c>
      <c r="I47" s="138">
        <v>-341.72218900000001</v>
      </c>
      <c r="J47" s="136">
        <v>-543.09000700000001</v>
      </c>
      <c r="K47" s="46">
        <v>1521.61824959</v>
      </c>
      <c r="L47" s="46">
        <v>2403.4870970000002</v>
      </c>
      <c r="M47" s="46">
        <v>885.246534</v>
      </c>
      <c r="N47" s="46">
        <v>22.871096000000001</v>
      </c>
      <c r="O47" s="177">
        <v>-350.98316499999999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-4574.0825495003774</v>
      </c>
      <c r="H48" s="143">
        <f>SUM(H4:H47)-H38</f>
        <v>-3425.1914628314003</v>
      </c>
      <c r="I48" s="144">
        <f>SUM(I4:I47)-I38</f>
        <v>10167.914759703332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-3747.6239692925401</v>
      </c>
      <c r="N48" s="143">
        <f>SUM(N4:N47)-N38</f>
        <v>-1410.9976438724154</v>
      </c>
      <c r="O48" s="141">
        <f>SUM(O4:O47)-O38</f>
        <v>3920.9238615791205</v>
      </c>
    </row>
    <row r="49" spans="1:15" s="182" customFormat="1" ht="15" customHeight="1" x14ac:dyDescent="0.2">
      <c r="A49" s="157" t="s">
        <v>201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199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8" t="s">
        <v>157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60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FIDA-931287038-798371</_dlc_DocId>
    <_dlc_DocIdUrl xmlns="24943991-94d7-4778-a9b3-19e5f2086ea5">
      <Url>https://fida.sharepoint.com/sites/INT-Io/_layouts/15/DocIdRedir.aspx?ID=FIDA-931287038-798371</Url>
      <Description>FIDA-931287038-798371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2023-01-13T14:12:30Z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0af7be87-7677-4261-b457-360b35f74a34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